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94" activeTab="0"/>
  </bookViews>
  <sheets>
    <sheet name="jumts" sheetId="1" r:id="rId1"/>
    <sheet name="fasāde" sheetId="2" r:id="rId2"/>
    <sheet name="bēniņi" sheetId="3" r:id="rId3"/>
    <sheet name="pagrabs" sheetId="4" r:id="rId4"/>
    <sheet name="logi,durvis" sheetId="5" r:id="rId5"/>
    <sheet name="silt" sheetId="6" r:id="rId6"/>
    <sheet name="buvkop" sheetId="7" r:id="rId7"/>
    <sheet name="kopsav" sheetId="8" r:id="rId8"/>
  </sheets>
  <definedNames>
    <definedName name="_xlnm.Print_Area" localSheetId="6">'buvkop'!$A$1:$D$29</definedName>
    <definedName name="_xlnm.Print_Area" localSheetId="1">'fasāde'!$A$1:$G$93</definedName>
    <definedName name="_xlnm.Print_Area" localSheetId="0">'jumts'!$A$1:$G$56</definedName>
    <definedName name="_xlnm.Print_Area" localSheetId="7">'kopsav'!$A$1:$H$33</definedName>
    <definedName name="_xlnm.Print_Area" localSheetId="4">'logi,durvis'!$A$1:$G$58</definedName>
  </definedNames>
  <calcPr fullCalcOnLoad="1"/>
</workbook>
</file>

<file path=xl/sharedStrings.xml><?xml version="1.0" encoding="utf-8"?>
<sst xmlns="http://schemas.openxmlformats.org/spreadsheetml/2006/main" count="908" uniqueCount="485">
  <si>
    <t>stārpstāvu dzegas</t>
  </si>
  <si>
    <r>
      <t xml:space="preserve">Objekta nosaukums: </t>
    </r>
    <r>
      <rPr>
        <u val="single"/>
        <sz val="12"/>
        <rFont val="Arial"/>
        <family val="2"/>
      </rPr>
      <t>Dzīvojamās ēkas renovācija Imantas ielā 35, Daugavpilī</t>
    </r>
  </si>
  <si>
    <r>
      <t>Objekt</t>
    </r>
    <r>
      <rPr>
        <b/>
        <sz val="12"/>
        <rFont val="Arial"/>
        <family val="2"/>
      </rPr>
      <t xml:space="preserve">a adrese: </t>
    </r>
    <r>
      <rPr>
        <u val="single"/>
        <sz val="12"/>
        <rFont val="Arial"/>
        <family val="2"/>
      </rPr>
      <t xml:space="preserve"> Imantas ielā 35, Daugavpilī</t>
    </r>
  </si>
  <si>
    <r>
      <t xml:space="preserve">Pasūtījuma Nr.: </t>
    </r>
    <r>
      <rPr>
        <u val="single"/>
        <sz val="11"/>
        <rFont val="Arial"/>
        <family val="2"/>
      </rPr>
      <t xml:space="preserve"> REM 1910</t>
    </r>
  </si>
  <si>
    <t>Tāme sastādīta : 2011.gada 07.jūlijā</t>
  </si>
  <si>
    <t>Koka dēļi</t>
  </si>
  <si>
    <t xml:space="preserve">Jumta koka latojuma demontāža </t>
  </si>
  <si>
    <t>Sienu apstrāde ar gruntējošo sastāvu</t>
  </si>
  <si>
    <t>cokola profils 100mm</t>
  </si>
  <si>
    <t>JUMTS</t>
  </si>
  <si>
    <t xml:space="preserve">                                                                                                                          APSTIPRINU</t>
  </si>
  <si>
    <t xml:space="preserve">                                                                                        ______________________________________</t>
  </si>
  <si>
    <t xml:space="preserve">                                                                                                            (pasūtītāja paraksts un ta atšifrējums)</t>
  </si>
  <si>
    <t>Z.v.</t>
  </si>
  <si>
    <t xml:space="preserve">                                           ______.gada______._______________</t>
  </si>
  <si>
    <t>Būves nosaukums:</t>
  </si>
  <si>
    <t>Objekta nosaukums:</t>
  </si>
  <si>
    <t>Būves adrese:</t>
  </si>
  <si>
    <t>Pasūtījuma Nr.:</t>
  </si>
  <si>
    <t>Nr.p.k.</t>
  </si>
  <si>
    <t>Lokālās tāmes Nr.</t>
  </si>
  <si>
    <t>Objekta darbu nosaukums</t>
  </si>
  <si>
    <t>Tāmes izmaksas (Ls)</t>
  </si>
  <si>
    <t>1</t>
  </si>
  <si>
    <t>KOPĀ:</t>
  </si>
  <si>
    <t>PVN 22%:</t>
  </si>
  <si>
    <t>Sastādīja :</t>
  </si>
  <si>
    <t>(paraksts un tā atšifrējums, datums)</t>
  </si>
  <si>
    <t>Sertifikāta Nr.</t>
  </si>
  <si>
    <t>Kopsavilkuma aprēķini pa darbu vai konstruktīvo elementu veidiem</t>
  </si>
  <si>
    <t>(darba veids vai konstruktīva elementa nosaukums)</t>
  </si>
  <si>
    <t xml:space="preserve">                                       Par kopējo summu, Ls </t>
  </si>
  <si>
    <t xml:space="preserve">                         Kopējā darbietilpība, c/h </t>
  </si>
  <si>
    <t>Nr. p.k.</t>
  </si>
  <si>
    <t>Kods, tāmes Nr.</t>
  </si>
  <si>
    <t>Darba, vai konstruktīvā elementa nosaukums</t>
  </si>
  <si>
    <t>Tāmes vērtība Ls</t>
  </si>
  <si>
    <t>Darb- ietilpība (c/st)</t>
  </si>
  <si>
    <t>darba alga (Ls)</t>
  </si>
  <si>
    <t>materiāli (Ls)</t>
  </si>
  <si>
    <t>mehānismi (Ls)</t>
  </si>
  <si>
    <t>VISPĀRCELTNIECĪBAS DARBI</t>
  </si>
  <si>
    <t>Kopā:</t>
  </si>
  <si>
    <t>Darba devēja sociālais nodoklis (24,09 %)</t>
  </si>
  <si>
    <t>Kods</t>
  </si>
  <si>
    <t>Darba nosaukums</t>
  </si>
  <si>
    <t>Daudz.</t>
  </si>
  <si>
    <t>m2</t>
  </si>
  <si>
    <t>grunts</t>
  </si>
  <si>
    <t>kg</t>
  </si>
  <si>
    <t>m</t>
  </si>
  <si>
    <t>l</t>
  </si>
  <si>
    <t>gab</t>
  </si>
  <si>
    <t>m3</t>
  </si>
  <si>
    <t>Kopā :</t>
  </si>
  <si>
    <t>Ls</t>
  </si>
  <si>
    <t>kpl.</t>
  </si>
  <si>
    <t xml:space="preserve">Būvgrūžu savākšana, iekraušana automašīnā  un  izvešana uz izgāztuvi </t>
  </si>
  <si>
    <t>LOGI</t>
  </si>
  <si>
    <t>Logu bloku demontāža</t>
  </si>
  <si>
    <t>makroflex</t>
  </si>
  <si>
    <t>bal</t>
  </si>
  <si>
    <t>DURVIS</t>
  </si>
  <si>
    <t>skrūves</t>
  </si>
  <si>
    <t>kpl</t>
  </si>
  <si>
    <t> PAVISAM BŪVNIECĪBAS IZMAKSAS:</t>
  </si>
  <si>
    <t>Durvju demontāža</t>
  </si>
  <si>
    <t>kompl</t>
  </si>
  <si>
    <t>Ugunsdzēsības kāpnes</t>
  </si>
  <si>
    <t>Ārējās stacionāras vertikālas ugunsdzēsības kāpnes demontāža, pārbūve un montāža</t>
  </si>
  <si>
    <t>Fasādes trēpes tērauda konstrukciju attīrīrišana ar skrošstrūklu</t>
  </si>
  <si>
    <t>Tērauda konstrukciju gruntēšana</t>
  </si>
  <si>
    <t xml:space="preserve">Tērauda konstrukciju krāsošana </t>
  </si>
  <si>
    <t>LOGI, DURVIS</t>
  </si>
  <si>
    <t>t.m.</t>
  </si>
  <si>
    <t>FASĀDE</t>
  </si>
  <si>
    <t>Metāla inventārsastatņu lietošana fasāžu apdares darbos (noma), sastatņu izbūve un nojaukšana</t>
  </si>
  <si>
    <t>Fasāžu virsmu attīrīšana un sagatavošana apdarei</t>
  </si>
  <si>
    <t>akmens vate Akmens vate PAROC FAS 4 p=130kg/m³, λ=0.041W/mK 100mm</t>
  </si>
  <si>
    <t>dībeļi</t>
  </si>
  <si>
    <t>gb.</t>
  </si>
  <si>
    <t>līmjava</t>
  </si>
  <si>
    <t>Siltumizolācijas pielīmēšana ailu malām</t>
  </si>
  <si>
    <t>siltumizolācija vate PAROC FAB3 30mm</t>
  </si>
  <si>
    <t xml:space="preserve"> Armēta sieta pielīmēšana</t>
  </si>
  <si>
    <t>siets</t>
  </si>
  <si>
    <t>Fasādes apdare ar dekoratīvu apmetumu</t>
  </si>
  <si>
    <t>dekoratīvs apmetums</t>
  </si>
  <si>
    <t>Sienu gruntēšana un krāsošana ar fasādes krāsu</t>
  </si>
  <si>
    <t xml:space="preserve">grunts </t>
  </si>
  <si>
    <t>krāsa-silikāta</t>
  </si>
  <si>
    <t>krāsa-tonēšana</t>
  </si>
  <si>
    <t>Skārda palodžu nomaiņa</t>
  </si>
  <si>
    <t>palodze</t>
  </si>
  <si>
    <t>Cokols</t>
  </si>
  <si>
    <t>Pamatu hidroizolācija ar bit. mastiku 2 kārtas</t>
  </si>
  <si>
    <t>Cokola apmetums</t>
  </si>
  <si>
    <t>Cokola gruntēšana, krāsošana</t>
  </si>
  <si>
    <t>krāsas tonēšana</t>
  </si>
  <si>
    <t xml:space="preserve"> Aizsargapmale</t>
  </si>
  <si>
    <t>Pamatnes izveidošana no blietētās smilts aizsargapmalei b=250mm</t>
  </si>
  <si>
    <t>Betona  apmales  pamatnes  blietēšana   ar   šķembu smalci 100mm biez.</t>
  </si>
  <si>
    <t xml:space="preserve">Betona aizsargapmales ierīkošana no                                   B-7.5, b=60mm </t>
  </si>
  <si>
    <t>Būvgružu savākšana, iekraušana automašīnā un izvešana  uz izgāztuvi</t>
  </si>
  <si>
    <t>Parējie darbi</t>
  </si>
  <si>
    <t>Ārējās sienās aiztaisīt (nopūš) ar cementa javu, pastiprināšana plaisas vietā ar metaliskiem U-profila stieņiem (dauzumu precizēt buvniecības laikā)</t>
  </si>
  <si>
    <t>klp</t>
  </si>
  <si>
    <t>logu un durvju apdare</t>
  </si>
  <si>
    <t>Jumta seguma nomaiņa</t>
  </si>
  <si>
    <t>naglas</t>
  </si>
  <si>
    <t>gb</t>
  </si>
  <si>
    <t>Logu bloku koka rāmji stikla pakete ar siltumvad. koeficientu &lt;1,4W/m2K</t>
  </si>
  <si>
    <t>L1 640x1000</t>
  </si>
  <si>
    <t>L2 1050x2000</t>
  </si>
  <si>
    <t>L3 1600x2000</t>
  </si>
  <si>
    <t>L4 1050x2000</t>
  </si>
  <si>
    <t>L5 1050x2930</t>
  </si>
  <si>
    <t>L6 1050x600</t>
  </si>
  <si>
    <t>ĀD-2 2600x3700</t>
  </si>
  <si>
    <t>Dzīvojamās ēkas renovācija Imantas ielā 35, Daugavpilī</t>
  </si>
  <si>
    <t>Imantas ielā 35, Daugavpilī</t>
  </si>
  <si>
    <t>REM 1910</t>
  </si>
  <si>
    <t>Ventilācijas režģis 250x200</t>
  </si>
  <si>
    <t xml:space="preserve">cokola krāsa </t>
  </si>
  <si>
    <t xml:space="preserve">Jumta  koka  konstrukciju  ugunsaizsardzība-antiseptēšana </t>
  </si>
  <si>
    <t>Cinkota skārda b=700mm visa karnīzes garumā ierīkošana</t>
  </si>
  <si>
    <t>Jumta tekņu ∅150 mm ierīkošana un veco demontāža</t>
  </si>
  <si>
    <t>Ūdens apaļveida notekcaurules ∅100 mm montāža un veco demontāža</t>
  </si>
  <si>
    <t xml:space="preserve">Jumta seguma no metāla loksnēm ierīkošana </t>
  </si>
  <si>
    <t>Koka garenlatojuma 25x75 ierīkošana</t>
  </si>
  <si>
    <t>Koka retināta deļu latojuma 50x50 solis 350mm ierīkošana</t>
  </si>
  <si>
    <t>Antitkondesāta plēves ieklāšana</t>
  </si>
  <si>
    <t>pusapaļa kore</t>
  </si>
  <si>
    <t>Jumta lūka 600x800 montāza</t>
  </si>
  <si>
    <t>BENIŅI</t>
  </si>
  <si>
    <t>Virsmas attīrīšāna, sagatavošana</t>
  </si>
  <si>
    <t>Tvaika izolācija</t>
  </si>
  <si>
    <t>Bēniņu lūka 800x800</t>
  </si>
  <si>
    <t>Bēniņu laipu izbūve b=600mm</t>
  </si>
  <si>
    <t>Parapeta apdare ar skārda loksnem b=700mm visa karnīzes garumā ierīkošana</t>
  </si>
  <si>
    <t>Spāru un citu jumta nesošo koka konstrukciju remonts</t>
  </si>
  <si>
    <t>Sniega aiztures elementu RUUKKI ierīkošana</t>
  </si>
  <si>
    <t>Aizrakto sienu  pēc  siltināšanas aizberšana ar  minerālo  grunti  ar  blietēšanu</t>
  </si>
  <si>
    <t>Atrakto cokola sienu virsmu notīrīšana, šūvju aizdarīšana</t>
  </si>
  <si>
    <t>Pagraba pārseguma siltināšana</t>
  </si>
  <si>
    <t>Griestu virsmas sagatavošana siltināšanai</t>
  </si>
  <si>
    <t>tvaika izolācija</t>
  </si>
  <si>
    <t>PAGRABA PĀRSEGUMA SILTINĀŠANA</t>
  </si>
  <si>
    <t>reģipsis GKB</t>
  </si>
  <si>
    <t>m/karkas</t>
  </si>
  <si>
    <t>špaktele "Uniflot"</t>
  </si>
  <si>
    <t>šuvju lente</t>
  </si>
  <si>
    <t>amortizējoša lente</t>
  </si>
  <si>
    <t>Pagraba pārseguma siltināšanai metāla karkasa montāža, tvaika izolacijas ieklāšana, siltumizolācija ar akmens vati p=30kg/m³, λ=0.037W/mK 100mm un ģipškartona plākšņu griestu ierīkošana, šūvju aizdarīšana</t>
  </si>
  <si>
    <t>Akmens vate PAROC UNS37    
p=30kg/m³, λ=0.037 W/mk b=100mm</t>
  </si>
  <si>
    <t>Esošas elektroinstalācijas demontāža</t>
  </si>
  <si>
    <t>krāsa</t>
  </si>
  <si>
    <t>Pagraba griestu virsmas špaktelēšana un krāsošana</t>
  </si>
  <si>
    <t>špaktele "Vetonit"</t>
  </si>
  <si>
    <t>smilšpapīrs</t>
  </si>
  <si>
    <t>ū/emulsijas krāša</t>
  </si>
  <si>
    <t>Apgaismojuma elektroinstalācijas atjaunošana</t>
  </si>
  <si>
    <t xml:space="preserve"> Virsizdevumi ( __% )</t>
  </si>
  <si>
    <t xml:space="preserve">                                                Peļņa ( __% )</t>
  </si>
  <si>
    <t xml:space="preserve">Sert. Nr. </t>
  </si>
  <si>
    <t>Sastādīja  _____________________</t>
  </si>
  <si>
    <r>
      <t xml:space="preserve">Būves nosaukums: </t>
    </r>
    <r>
      <rPr>
        <u val="single"/>
        <sz val="12"/>
        <rFont val="Arial"/>
        <family val="2"/>
      </rPr>
      <t>Dzīvojamās ēkas renovācija Imantas ielā 35, Daugavpilī</t>
    </r>
  </si>
  <si>
    <t>t.sk. darba aizsardzība</t>
  </si>
  <si>
    <t>Būvniecības koptāme</t>
  </si>
  <si>
    <t>Tāme sastādīta______.gada ___. _________________</t>
  </si>
  <si>
    <t>(darba veids vai konstruktīvā elementa nosaukums)</t>
  </si>
  <si>
    <t>Tāme sastādīta ______.gada tirgus cenās, pamatojoties uz ________ daļas rasējumiem.</t>
  </si>
  <si>
    <t>Tāmes izmaksas (Ls) _______________</t>
  </si>
  <si>
    <t>N.p.k.</t>
  </si>
  <si>
    <t>Mērv.</t>
  </si>
  <si>
    <t>Vienības izmaksas (Ls)</t>
  </si>
  <si>
    <t>Summa (Ls)</t>
  </si>
  <si>
    <t xml:space="preserve">Sastādīja : ___________________ </t>
  </si>
  <si>
    <t>Darbu apjomu saraksts  1</t>
  </si>
  <si>
    <r>
      <t xml:space="preserve">Būves nosaukums:    </t>
    </r>
    <r>
      <rPr>
        <u val="single"/>
        <sz val="11"/>
        <rFont val="Arial Narrow"/>
        <family val="2"/>
      </rPr>
      <t xml:space="preserve"> Dzīvojamās ēkas renovācija Imantas ielā 35, Daugavpilī</t>
    </r>
  </si>
  <si>
    <r>
      <t xml:space="preserve">Objekta nosaukums:  </t>
    </r>
    <r>
      <rPr>
        <u val="single"/>
        <sz val="11"/>
        <rFont val="Arial Narrow"/>
        <family val="2"/>
      </rPr>
      <t>Dzīvojamās ēkas renovācija Imantas ielā 35, Daugavpilī</t>
    </r>
  </si>
  <si>
    <t>Būves adrese:              Imantas ielā 35, Daugavpilī</t>
  </si>
  <si>
    <t>Pasūtījuma Nr.: REM 1910</t>
  </si>
  <si>
    <r>
      <rPr>
        <b/>
        <sz val="10"/>
        <rFont val="Arial Narrow"/>
        <family val="2"/>
      </rPr>
      <t xml:space="preserve">Komentārs :  </t>
    </r>
    <r>
      <rPr>
        <sz val="10"/>
        <rFont val="Arial Narrow"/>
        <family val="2"/>
      </rPr>
      <t xml:space="preserve"> </t>
    </r>
    <r>
      <rPr>
        <u val="single"/>
        <sz val="10"/>
        <rFont val="Arial Narrow"/>
        <family val="2"/>
      </rPr>
      <t>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t>
    </r>
  </si>
  <si>
    <t>Darbu apjomu saraksts  2</t>
  </si>
  <si>
    <t>Darbu apjomu saraksts  3</t>
  </si>
  <si>
    <t>Darbu apjomu saraksts  4</t>
  </si>
  <si>
    <t>Darbu apjomu saraksts  5</t>
  </si>
  <si>
    <t xml:space="preserve">metāla loksnes Ruukki Classic </t>
  </si>
  <si>
    <t>Jumta koka restes montāza</t>
  </si>
  <si>
    <t>Uz fasādes el.kabeļa, apgaismojuma noņemšana un pēc siltināšanas darbu pabeigsanas atjaunošana un pieslēgšana</t>
  </si>
  <si>
    <t>Fasādes apmetuma remonts un atjaunošana ass 1-4</t>
  </si>
  <si>
    <t>Logu bedres sienas virsmas remonts un metāla režģu atjaunošana</t>
  </si>
  <si>
    <t>Palodžu uzstadīšana (no iekšpuses)</t>
  </si>
  <si>
    <t>  </t>
  </si>
  <si>
    <t>Apkures sistēmas, karstā un aukstā ūdens apgādes sistēmas  renovācija</t>
  </si>
  <si>
    <t>1.</t>
  </si>
  <si>
    <t>Tehniskais koridors</t>
  </si>
  <si>
    <t>1.1.</t>
  </si>
  <si>
    <t>Programa datu parametrizācija un nolaisišana</t>
  </si>
  <si>
    <t>1.2.</t>
  </si>
  <si>
    <t>Bāzes stacija WTT16</t>
  </si>
  <si>
    <t>1.3.</t>
  </si>
  <si>
    <t>Indikatoru Qundis programešana</t>
  </si>
  <si>
    <t>1.4.</t>
  </si>
  <si>
    <t>Aukstā un karstā ūdensskaitītāju programešana</t>
  </si>
  <si>
    <t>1.5.</t>
  </si>
  <si>
    <t>Prestabo caurules Dn15x1.2</t>
  </si>
  <si>
    <t>1.6.</t>
  </si>
  <si>
    <t>Prestabo caurules Dn18x1.3</t>
  </si>
  <si>
    <t>1.7.</t>
  </si>
  <si>
    <t>Prestabo caurules Dn22x1.5</t>
  </si>
  <si>
    <t>1.8.</t>
  </si>
  <si>
    <t>Prestabo caurules Dn28x1.5</t>
  </si>
  <si>
    <t>1.9.</t>
  </si>
  <si>
    <t>Prestabo caurules Dn35x1.5</t>
  </si>
  <si>
    <t>1.10.</t>
  </si>
  <si>
    <t>Prestabo caurules Dn42x1.5</t>
  </si>
  <si>
    <t>1.11.</t>
  </si>
  <si>
    <t>Prestabo caurules Dn54x1.5</t>
  </si>
  <si>
    <t>1.12.</t>
  </si>
  <si>
    <t>Līkums Dn15 90''</t>
  </si>
  <si>
    <t>1.13.</t>
  </si>
  <si>
    <t>Līkums Dn 22 90''</t>
  </si>
  <si>
    <t>1.14.</t>
  </si>
  <si>
    <t>Līkums Dn 28 90''</t>
  </si>
  <si>
    <t>1.15.</t>
  </si>
  <si>
    <t>Līkums Dn 35 90''</t>
  </si>
  <si>
    <t>1.16.</t>
  </si>
  <si>
    <t>Līkums Dn 54 90''</t>
  </si>
  <si>
    <t>1.17.</t>
  </si>
  <si>
    <t>Trejgabals 18x15x18</t>
  </si>
  <si>
    <t>1.18.</t>
  </si>
  <si>
    <t>Trejgabals 22x15x22</t>
  </si>
  <si>
    <t>1.19.</t>
  </si>
  <si>
    <t>Trejgabals 28x15x28</t>
  </si>
  <si>
    <t>1.20.</t>
  </si>
  <si>
    <t>Trejgabals 28x22x28</t>
  </si>
  <si>
    <t>1.21.</t>
  </si>
  <si>
    <t>Trejgabals 28x35x28</t>
  </si>
  <si>
    <t>1.22.</t>
  </si>
  <si>
    <t>Trejgabals 35x15x35</t>
  </si>
  <si>
    <t>1.23.</t>
  </si>
  <si>
    <t>Trejgabals 35x28x35</t>
  </si>
  <si>
    <t>1.24.</t>
  </si>
  <si>
    <t>Trejgabals 42x35x42</t>
  </si>
  <si>
    <t>1.25.</t>
  </si>
  <si>
    <t>Trejgabals 54x35x54</t>
  </si>
  <si>
    <t>1.26.</t>
  </si>
  <si>
    <t>Trejgabals 54x42x54</t>
  </si>
  <si>
    <t>1.27.</t>
  </si>
  <si>
    <t>Savienojums Dn28</t>
  </si>
  <si>
    <t>1.28.</t>
  </si>
  <si>
    <t>Savienojums Dn35</t>
  </si>
  <si>
    <t>1.29.</t>
  </si>
  <si>
    <t>Pāreja 18x15</t>
  </si>
  <si>
    <t>1.30.</t>
  </si>
  <si>
    <t>Pāreja 22x18</t>
  </si>
  <si>
    <t>1.31.</t>
  </si>
  <si>
    <t>Pāreja 28x22</t>
  </si>
  <si>
    <t>1.32.</t>
  </si>
  <si>
    <t>Pāreja 35x28</t>
  </si>
  <si>
    <t>1.33.</t>
  </si>
  <si>
    <t>Pāreja 42x28</t>
  </si>
  <si>
    <t>1.34.</t>
  </si>
  <si>
    <t>Pāreja 54x28</t>
  </si>
  <si>
    <t>1.35.</t>
  </si>
  <si>
    <t>Cauruļvadu stiprinājumi</t>
  </si>
  <si>
    <t>1.36.</t>
  </si>
  <si>
    <t>Plūsmas vārsts "Autoflo" Dn20</t>
  </si>
  <si>
    <t>1.37.</t>
  </si>
  <si>
    <t>Plūsmas vārsts "Autoflo" Dn25</t>
  </si>
  <si>
    <t>1.38.</t>
  </si>
  <si>
    <t>Spiedienas stārpības regulators Dn25</t>
  </si>
  <si>
    <t>1.39.</t>
  </si>
  <si>
    <t>Spiedienas stārpības regulators Dn32</t>
  </si>
  <si>
    <t>1.40.</t>
  </si>
  <si>
    <t>Spiedienas stārpības regulators Dn40</t>
  </si>
  <si>
    <t>1.41.</t>
  </si>
  <si>
    <t>Lodveda vārsts 3/4''&gt;Lodveda vārsts 3/4</t>
  </si>
  <si>
    <t>1.42.</t>
  </si>
  <si>
    <t>Lodveda vārsts 1''&gt;Lodveda vārsts 1</t>
  </si>
  <si>
    <t>1.43.</t>
  </si>
  <si>
    <t>Lodveda vārsts 1 1/4''&gt;Lodveda vārsts 1 1/4</t>
  </si>
  <si>
    <t>1.44.</t>
  </si>
  <si>
    <t>Lodveda vārsts 1 1/2''&gt;Lodveda vārsts 1 1/2</t>
  </si>
  <si>
    <t>1.45.</t>
  </si>
  <si>
    <t xml:space="preserve">Siltumizolācija b=40mm Dn15 </t>
  </si>
  <si>
    <t>1.46.</t>
  </si>
  <si>
    <t>Siltumizolācija b=40mm Dn22</t>
  </si>
  <si>
    <t>1.47.</t>
  </si>
  <si>
    <t>Siltumizolācija b=40mm Dn35</t>
  </si>
  <si>
    <t>1.48.</t>
  </si>
  <si>
    <t>Siltumizolācija b=40mm Dn42</t>
  </si>
  <si>
    <t>1.49.</t>
  </si>
  <si>
    <t>Siltumizolācija b=40mm Dn28</t>
  </si>
  <si>
    <t>1.50.</t>
  </si>
  <si>
    <t>Siltumizolācija b=40mm Dn54</t>
  </si>
  <si>
    <t>1.51.</t>
  </si>
  <si>
    <t>Caurumu urbšana</t>
  </si>
  <si>
    <t>1.52.</t>
  </si>
  <si>
    <t>Palīgmateriāli</t>
  </si>
  <si>
    <t>2.</t>
  </si>
  <si>
    <t xml:space="preserve">Siltumuzskaites sistēma  dzīvoklim </t>
  </si>
  <si>
    <t>2.1.</t>
  </si>
  <si>
    <t>Radiatora pieslēgšanas mezgla demontāža</t>
  </si>
  <si>
    <t>2.2.</t>
  </si>
  <si>
    <t>Vītnes uzgriešana stāvvadā</t>
  </si>
  <si>
    <t>2.3.</t>
  </si>
  <si>
    <t xml:space="preserve">Pārvienojuma atvienošana galvenā stāvvadā </t>
  </si>
  <si>
    <t>2.4.</t>
  </si>
  <si>
    <t>Trīsceļu termostatiskais vārsts 3/4''&gt;Trīsceļu termostatiskais vārsts 3/4</t>
  </si>
  <si>
    <t>2.5.</t>
  </si>
  <si>
    <t>Termostata galviņa</t>
  </si>
  <si>
    <t>2.6.</t>
  </si>
  <si>
    <t>Bremzētājvārsts 3/4''&gt;Bremzētājvārsts 3/4</t>
  </si>
  <si>
    <t>2.7.</t>
  </si>
  <si>
    <t>Indikators Qundis WHE460</t>
  </si>
  <si>
    <t>2.8.</t>
  </si>
  <si>
    <t>Prestabo caurules Dn18</t>
  </si>
  <si>
    <t>2.9.</t>
  </si>
  <si>
    <t>Saskrūve ar plakano blivslēgu 1</t>
  </si>
  <si>
    <t>2.10.</t>
  </si>
  <si>
    <t>Prestabo pāreja 3/4x18 ā.</t>
  </si>
  <si>
    <t>2.11.</t>
  </si>
  <si>
    <t>Prestabo pāreja 3/4x18 i.</t>
  </si>
  <si>
    <t>2.12.</t>
  </si>
  <si>
    <t>Uzmava 3/4''&gt;Uzmava 3/4</t>
  </si>
  <si>
    <t>2.13.</t>
  </si>
  <si>
    <t>Prestabo trejgabals Dn18</t>
  </si>
  <si>
    <t>2.14.</t>
  </si>
  <si>
    <t>3.</t>
  </si>
  <si>
    <t>Siltumuzskaites sistēma kapņu telpā</t>
  </si>
  <si>
    <t>3.1.</t>
  </si>
  <si>
    <t>3.2.</t>
  </si>
  <si>
    <t>3.3.</t>
  </si>
  <si>
    <t>3.4.</t>
  </si>
  <si>
    <t>Trīsceļu termostatiskais ventilis 3/4''&gt;Trīsceļu termostatiskais ventilis 3/4</t>
  </si>
  <si>
    <t>3.5.</t>
  </si>
  <si>
    <t>3.6.</t>
  </si>
  <si>
    <t>3.7.</t>
  </si>
  <si>
    <t>3.8.</t>
  </si>
  <si>
    <t>3.9.</t>
  </si>
  <si>
    <t>3.10.</t>
  </si>
  <si>
    <t>3.11.</t>
  </si>
  <si>
    <t>3.12.</t>
  </si>
  <si>
    <t>3.13.</t>
  </si>
  <si>
    <t>3.14.</t>
  </si>
  <si>
    <t>Telpas termostats</t>
  </si>
  <si>
    <t>3.15.</t>
  </si>
  <si>
    <t>4.</t>
  </si>
  <si>
    <t>Siltuma mezgls</t>
  </si>
  <si>
    <t>4.1.</t>
  </si>
  <si>
    <t>Siltummezgla programešana</t>
  </si>
  <si>
    <t>4.2.</t>
  </si>
  <si>
    <t xml:space="preserve">Siltumskaitītājs 3.5m3 </t>
  </si>
  <si>
    <t>4.3.</t>
  </si>
  <si>
    <t>M-bus modulis</t>
  </si>
  <si>
    <t>4.4.</t>
  </si>
  <si>
    <t>Akumulācijas tvertne 100l</t>
  </si>
  <si>
    <t>4.5.</t>
  </si>
  <si>
    <t>Lodveida ventilis Dn40mm</t>
  </si>
  <si>
    <t>4.6.</t>
  </si>
  <si>
    <t xml:space="preserve">Manometrs ar manometra krānu </t>
  </si>
  <si>
    <t>4.7.</t>
  </si>
  <si>
    <t>5.</t>
  </si>
  <si>
    <t>Iekšējie  ūdensvada  tīkli</t>
  </si>
  <si>
    <t>5.1.</t>
  </si>
  <si>
    <t>Aukstā ūdens skaitītāja demontāža</t>
  </si>
  <si>
    <t>5.2.</t>
  </si>
  <si>
    <t>Karstā ūdens skaitītāja demontāža</t>
  </si>
  <si>
    <t>5.3.</t>
  </si>
  <si>
    <t>Aukstā ūdens skaitītājs Dn 20 mm un saskr.komplektu (elektron.sistēma)</t>
  </si>
  <si>
    <t>5.4.</t>
  </si>
  <si>
    <t>Karstā ūdens skaitītājs Dn 20 mm un saskr.komplektu  (elektron.sistēma)</t>
  </si>
  <si>
    <t>5.5.</t>
  </si>
  <si>
    <t>6.</t>
  </si>
  <si>
    <t>Iekšējie  ūdensvada  tīkli (pagrabs)</t>
  </si>
  <si>
    <t>6.1.</t>
  </si>
  <si>
    <t xml:space="preserve">Ūdensvada PE caurules Dn40mm PN16  montāža   pa ēkas konstrukcijām </t>
  </si>
  <si>
    <t>6.2.</t>
  </si>
  <si>
    <t xml:space="preserve">Ūdensvada PEcaurules Dn32mm PN16 montāža   pa ēkas konstrukcijām </t>
  </si>
  <si>
    <t>6.3.</t>
  </si>
  <si>
    <t xml:space="preserve">Ūdensvada PEcaurules Dn25mm PN16  montāža   pa ēkas konstrukcijām </t>
  </si>
  <si>
    <t>6.4.</t>
  </si>
  <si>
    <t>PE līkums DN 40   90° mm montāža</t>
  </si>
  <si>
    <t>6.5.</t>
  </si>
  <si>
    <t>PE līkums DN 32   90° mm montāža</t>
  </si>
  <si>
    <t>6.6.</t>
  </si>
  <si>
    <t>PE līkums DN 25   90° mm montāža</t>
  </si>
  <si>
    <t>6.7.</t>
  </si>
  <si>
    <t>PE pāreja Dn 1 1/4x40 mm montāža</t>
  </si>
  <si>
    <t>6.8.</t>
  </si>
  <si>
    <t>PE pāreja Dn 3/4x25 mm montāža</t>
  </si>
  <si>
    <t>6.9.</t>
  </si>
  <si>
    <t>Lodveida ventilis Dn 20, PN 1</t>
  </si>
  <si>
    <t>6.10.</t>
  </si>
  <si>
    <t xml:space="preserve">Amerikanka 1 1/4 </t>
  </si>
  <si>
    <t>6.11.</t>
  </si>
  <si>
    <t xml:space="preserve">Amerikanka  3/4 </t>
  </si>
  <si>
    <t>6.12.</t>
  </si>
  <si>
    <t>PE trejgabals Dn40x25x40 mm montāža</t>
  </si>
  <si>
    <t>6.13.</t>
  </si>
  <si>
    <t>PE trejgabals Dn32x25 x32mm montāža</t>
  </si>
  <si>
    <t>6.14.</t>
  </si>
  <si>
    <t>PE pāreja Dn40-32 mm montāža</t>
  </si>
  <si>
    <t>6.15.</t>
  </si>
  <si>
    <t>PE pāreja Dn32-25 mm montāža</t>
  </si>
  <si>
    <t>6.16.</t>
  </si>
  <si>
    <t>PE mufe Dn40 mm montāža</t>
  </si>
  <si>
    <t>6.17.</t>
  </si>
  <si>
    <t>PE mufe Dn32 mm montāža</t>
  </si>
  <si>
    <t>6.18.</t>
  </si>
  <si>
    <t>Stiprinājumi  D 40</t>
  </si>
  <si>
    <t>6.19.</t>
  </si>
  <si>
    <t>Stiprinājumi  D 32</t>
  </si>
  <si>
    <t>6.20.</t>
  </si>
  <si>
    <t>Stiprinājumi  D 25</t>
  </si>
  <si>
    <t>6.21.</t>
  </si>
  <si>
    <t>Ūdens cauruļvadu Dn42  izolācija no grūti degoša, pašnodziestoša slēgtu poru polietilēna δ=30mm</t>
  </si>
  <si>
    <t>6.22.</t>
  </si>
  <si>
    <t>Ūdens cauruļvadu Dn35 izolācija no grūti degoša, pašnodziestoša slēgtu poru polietilēna δ=30mm</t>
  </si>
  <si>
    <t>6.23.</t>
  </si>
  <si>
    <t>Ūdens cauruļvadu Dn28 izolācija no grūti degoša, pašnodziestoša slēgtu poru polietilēna δ=30mm</t>
  </si>
  <si>
    <t>6.24.</t>
  </si>
  <si>
    <t>Ūdens cauruļvadu Dn42 izolācija no grūti degoša, pašnodziestoša slēgtu poru polietilēna δ=13mm</t>
  </si>
  <si>
    <t>6.25.</t>
  </si>
  <si>
    <t>Ūdens cauruļvadu Dn35 izolācija no grūti degoša, pašnodziestoša slēgtu poru polietilēna δ=13mm</t>
  </si>
  <si>
    <t>6.26.</t>
  </si>
  <si>
    <t>Alumīnija lenta</t>
  </si>
  <si>
    <t>6.27.</t>
  </si>
  <si>
    <t>Disk D125  DIMANTA GRIEZĒJDISKS HMD</t>
  </si>
  <si>
    <t>6.28.</t>
  </si>
  <si>
    <t>Pieslēgums esošam ūdensvadam Dn 25mm</t>
  </si>
  <si>
    <t>vieta</t>
  </si>
  <si>
    <t>6.29.</t>
  </si>
  <si>
    <t>Hidrauliskā pārbaude</t>
  </si>
  <si>
    <t>100m</t>
  </si>
  <si>
    <t>6.30.</t>
  </si>
  <si>
    <t>Esošo  ūdensvada tīklu  demontāža</t>
  </si>
  <si>
    <t>Darbu apjomu saraksts  6</t>
  </si>
  <si>
    <t>Papildus slīpums: koka sijas, diogonālas spāres montāžā</t>
  </si>
  <si>
    <t>spāres 100x120(h)</t>
  </si>
  <si>
    <t>spāres 50x100(h)</t>
  </si>
  <si>
    <t>Cinkota skārda b=500mm visa karnīzes garumā ierīkošana</t>
  </si>
  <si>
    <t>Ķieģeļu ventilācijas kanālu izvadu virs jumta remonts, t.sk virsmas apmetuma atjaunošana un krāsošana</t>
  </si>
  <si>
    <t>Siltumizolācijas pielīmēšana sienai fasādē (izņemot fasāde ass 1-4)</t>
  </si>
  <si>
    <t>Ieejas betona lieveņa 1100x1200 h=100mm izveidošana</t>
  </si>
  <si>
    <t>Pēc celtniecības darbu pabeigšanas, ietves un zālienu atjaunošana</t>
  </si>
  <si>
    <t>Zālena atjaunošana</t>
  </si>
  <si>
    <t>Ietves asfalta seguma atjaunošana</t>
  </si>
  <si>
    <t>Bēniņu telpas siltināšana ar 200mm bēramo vati p=26kg/m3</t>
  </si>
  <si>
    <t>bērama vate Ekovate p=26kg/m3 200mm</t>
  </si>
  <si>
    <t>Apkures sistēmas augšējās sadales (beniņos) novecojošā siltinājuma nomaiņa (daudzumu precizēt darbu gaitā)</t>
  </si>
  <si>
    <t>Pagraba telpu atbrīvošana, nepieciešamo demontāžas darbu veikšana, sagatavošana darbu veikšanai (vajadzības gadījuma šķunišu starpsienu demontāža un atpakaļ atjaunošana pēc būvdarbu pabeigšanas)</t>
  </si>
  <si>
    <t>Gala fasādē ailu izveidošana ventilācijas restu uzstadīšanai 600x600mm 2gab</t>
  </si>
  <si>
    <t>Mētāla ailu pārsedžu PR-1 izbūve (1gab)</t>
  </si>
  <si>
    <t>t</t>
  </si>
  <si>
    <t>mētāla konstrukcijas</t>
  </si>
  <si>
    <t>Metāla pārsedžu PR-1 apmetums pa sietu</t>
  </si>
  <si>
    <t>apmetuma java</t>
  </si>
  <si>
    <t>siets Nr.10-1</t>
  </si>
  <si>
    <t>Mētāla ailu pārsedžu PR-2 izbūve (1gab)</t>
  </si>
  <si>
    <t>El.sadales skapja nomaiņa</t>
  </si>
  <si>
    <t>Karnīza remonts un ķieģeļu mūrējuma atjaunošana, pārmurēšana (27m)</t>
  </si>
  <si>
    <t>ķieģeļis</t>
  </si>
  <si>
    <t>1000gab</t>
  </si>
  <si>
    <t>mūrjava</t>
  </si>
  <si>
    <t>java</t>
  </si>
  <si>
    <t>Stārpstāvu dzegas un logu apdares dekoratīvo detāļu atjaunošana un remonts ( AR-7)</t>
  </si>
  <si>
    <t>apdare ar  cinkotu skārdu</t>
  </si>
  <si>
    <t xml:space="preserve">Aizsargapmales demontāža, cokola sienas atrakšana. Grunts izstrādāšana ar roku darbu </t>
  </si>
  <si>
    <t>Cokola siltināšana ar ekstrudētu putupolistirolu ECOPRIM XES 200 80mm</t>
  </si>
  <si>
    <t xml:space="preserve">ekstrudēts polistirols 80mm </t>
  </si>
  <si>
    <t>Būvgrūžu savākšana, iekraušana automašīnā  un  izvešana uz izgāztuvi</t>
  </si>
  <si>
    <t>Ventilācijas restes L-7 600x600mm montāža</t>
  </si>
  <si>
    <t>Metāla pārsedžu PR-3 apmetums pa sietu</t>
  </si>
  <si>
    <t>Logu ailsānu no iekšpūses atjaunošana</t>
  </si>
  <si>
    <t>Virsmu špaktelēšana 'Vetonit'LR</t>
  </si>
  <si>
    <t>Ailsānu krāsošana ar ū/emulsijas krāsu</t>
  </si>
  <si>
    <t>PVC ārdurvju  bloku ĀD-1 montāža</t>
  </si>
  <si>
    <t>ĀD-1 1100x1800</t>
  </si>
  <si>
    <t xml:space="preserve">PVC durvju bloku montāža </t>
  </si>
  <si>
    <t>Durvju ailsānu no iekšpūses atjaunošana, apmētums, špaktelēšana un krāsošana</t>
  </si>
  <si>
    <t>Vecā jumta seguma no asbestocementa viļņotām loksnēm demontāža un veca šīfera utilizācija</t>
  </si>
</sst>
</file>

<file path=xl/styles.xml><?xml version="1.0" encoding="utf-8"?>
<styleSheet xmlns="http://schemas.openxmlformats.org/spreadsheetml/2006/main">
  <numFmts count="48">
    <numFmt numFmtId="5" formatCode="#,##0&quot;ls&quot;;\-#,##0&quot;ls&quot;"/>
    <numFmt numFmtId="6" formatCode="#,##0&quot;ls&quot;;[Red]\-#,##0&quot;ls&quot;"/>
    <numFmt numFmtId="7" formatCode="#,##0.00&quot;ls&quot;;\-#,##0.00&quot;ls&quot;"/>
    <numFmt numFmtId="8" formatCode="#,##0.00&quot;ls&quot;;[Red]\-#,##0.00&quot;ls&quot;"/>
    <numFmt numFmtId="42" formatCode="_-* #,##0&quot;ls&quot;_-;\-* #,##0&quot;ls&quot;_-;_-* &quot;-&quot;&quot;ls&quot;_-;_-@_-"/>
    <numFmt numFmtId="41" formatCode="_-* #,##0_l_s_-;\-* #,##0_l_s_-;_-* &quot;-&quot;_l_s_-;_-@_-"/>
    <numFmt numFmtId="44" formatCode="_-* #,##0.00&quot;ls&quot;_-;\-* #,##0.00&quot;ls&quot;_-;_-* &quot;-&quot;??&quot;ls&quot;_-;_-@_-"/>
    <numFmt numFmtId="43" formatCode="_-* #,##0.00_l_s_-;\-* #,##0.00_l_s_-;_-* &quot;-&quot;??_l_s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 #,##0_-;\-* #,##0_-;_-* &quot;-&quot;_-;_-@_-"/>
    <numFmt numFmtId="186" formatCode="_-&quot;ls&quot;\ * #,##0.00_-;\-&quot;ls&quot;\ * #,##0.00_-;_-&quot;ls&quot;\ * &quot;-&quot;??_-;_-@_-"/>
    <numFmt numFmtId="187" formatCode="_-* #,##0.00_-;\-* #,##0.00_-;_-* &quot;-&quot;??_-;_-@_-"/>
    <numFmt numFmtId="188" formatCode="_-* #,##0.00_-;\-* #,##0.00_-;_-* \-??_-;_-@_-"/>
    <numFmt numFmtId="189" formatCode="mmm\ dd"/>
    <numFmt numFmtId="190" formatCode="#,##0.00\ [$Ls-426]"/>
    <numFmt numFmtId="191" formatCode="#,##0.0"/>
    <numFmt numFmtId="192" formatCode="0.0"/>
    <numFmt numFmtId="193" formatCode="0.000"/>
    <numFmt numFmtId="194" formatCode="_-&quot;Ls &quot;* #,##0.00_-;&quot;-Ls &quot;* #,##0.00_-;_-&quot;Ls &quot;* \-??_-;_-@_-"/>
    <numFmt numFmtId="195" formatCode="[$Ls-426]\ #,##0.00"/>
    <numFmt numFmtId="196" formatCode="0.00000"/>
    <numFmt numFmtId="197" formatCode="0.0000"/>
    <numFmt numFmtId="198" formatCode="#,##0_ ;\-#,##0\ "/>
    <numFmt numFmtId="199" formatCode="&quot;Yes&quot;;&quot;Yes&quot;;&quot;No&quot;"/>
    <numFmt numFmtId="200" formatCode="&quot;True&quot;;&quot;True&quot;;&quot;False&quot;"/>
    <numFmt numFmtId="201" formatCode="&quot;On&quot;;&quot;On&quot;;&quot;Off&quot;"/>
    <numFmt numFmtId="202" formatCode="[$€-2]\ #,##0.00_);[Red]\([$€-2]\ #,##0.00\)"/>
    <numFmt numFmtId="203" formatCode="0.000000"/>
  </numFmts>
  <fonts count="53">
    <font>
      <sz val="11"/>
      <color indexed="8"/>
      <name val="Calibri"/>
      <family val="2"/>
    </font>
    <font>
      <sz val="10"/>
      <name val="Arial"/>
      <family val="0"/>
    </font>
    <font>
      <sz val="10"/>
      <name val="Arial Cyr"/>
      <family val="2"/>
    </font>
    <font>
      <sz val="12"/>
      <name val="Arial"/>
      <family val="2"/>
    </font>
    <font>
      <sz val="8"/>
      <name val="Arial"/>
      <family val="2"/>
    </font>
    <font>
      <sz val="11"/>
      <name val="Arial"/>
      <family val="2"/>
    </font>
    <font>
      <sz val="14"/>
      <name val="Arial"/>
      <family val="2"/>
    </font>
    <font>
      <b/>
      <sz val="16"/>
      <name val="Arial"/>
      <family val="2"/>
    </font>
    <font>
      <b/>
      <sz val="11"/>
      <name val="Arial"/>
      <family val="2"/>
    </font>
    <font>
      <u val="single"/>
      <sz val="11"/>
      <name val="Arial"/>
      <family val="2"/>
    </font>
    <font>
      <sz val="13"/>
      <name val="Arial"/>
      <family val="2"/>
    </font>
    <font>
      <b/>
      <sz val="13"/>
      <name val="Arial"/>
      <family val="2"/>
    </font>
    <font>
      <b/>
      <sz val="11"/>
      <color indexed="8"/>
      <name val="Arial"/>
      <family val="2"/>
    </font>
    <font>
      <sz val="11"/>
      <color indexed="8"/>
      <name val="Arial"/>
      <family val="2"/>
    </font>
    <font>
      <b/>
      <sz val="14"/>
      <name val="Arial"/>
      <family val="2"/>
    </font>
    <font>
      <u val="single"/>
      <sz val="12"/>
      <name val="Arial"/>
      <family val="2"/>
    </font>
    <font>
      <b/>
      <sz val="12"/>
      <name val="Arial"/>
      <family val="2"/>
    </font>
    <font>
      <b/>
      <u val="single"/>
      <sz val="11"/>
      <name val="Arial"/>
      <family val="2"/>
    </font>
    <font>
      <sz val="10"/>
      <name val="Arial Narrow"/>
      <family val="2"/>
    </font>
    <font>
      <sz val="12"/>
      <name val="Arial Narrow"/>
      <family val="2"/>
    </font>
    <font>
      <sz val="11"/>
      <name val="Arial Narrow"/>
      <family val="2"/>
    </font>
    <font>
      <b/>
      <sz val="11"/>
      <name val="Arial Narrow"/>
      <family val="2"/>
    </font>
    <font>
      <sz val="11"/>
      <color indexed="8"/>
      <name val="Arial Narrow"/>
      <family val="2"/>
    </font>
    <font>
      <b/>
      <sz val="14"/>
      <name val="Arial Narrow"/>
      <family val="2"/>
    </font>
    <font>
      <b/>
      <i/>
      <u val="single"/>
      <sz val="14"/>
      <name val="Arial Narrow"/>
      <family val="2"/>
    </font>
    <font>
      <sz val="8"/>
      <name val="Arial Narrow"/>
      <family val="2"/>
    </font>
    <font>
      <b/>
      <sz val="12"/>
      <name val="Arial Narrow"/>
      <family val="2"/>
    </font>
    <font>
      <u val="single"/>
      <sz val="11"/>
      <color indexed="8"/>
      <name val="Arial Narrow"/>
      <family val="2"/>
    </font>
    <font>
      <u val="single"/>
      <sz val="11"/>
      <name val="Arial Narrow"/>
      <family val="2"/>
    </font>
    <font>
      <sz val="8"/>
      <name val="Calibri"/>
      <family val="2"/>
    </font>
    <font>
      <b/>
      <sz val="10"/>
      <name val="Arial Narrow"/>
      <family val="2"/>
    </font>
    <font>
      <b/>
      <sz val="10"/>
      <color indexed="8"/>
      <name val="Arial Narrow"/>
      <family val="2"/>
    </font>
    <font>
      <b/>
      <sz val="11"/>
      <color indexed="8"/>
      <name val="Arial Narrow"/>
      <family val="2"/>
    </font>
    <font>
      <i/>
      <sz val="10"/>
      <name val="Arial"/>
      <family val="2"/>
    </font>
    <font>
      <i/>
      <u val="single"/>
      <sz val="14"/>
      <name val="Arial Narrow"/>
      <family val="2"/>
    </font>
    <font>
      <u val="single"/>
      <sz val="10"/>
      <name val="Arial Narrow"/>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style="thin"/>
    </border>
    <border>
      <left style="thin">
        <color indexed="8"/>
      </left>
      <right>
        <color indexed="63"/>
      </right>
      <top style="thin">
        <color indexed="8"/>
      </top>
      <bottom>
        <color indexed="63"/>
      </bottom>
    </border>
    <border>
      <left style="thin"/>
      <right style="thin"/>
      <top style="thin"/>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2" borderId="1" applyNumberFormat="0" applyAlignment="0" applyProtection="0"/>
    <xf numFmtId="0" fontId="40" fillId="15" borderId="2" applyNumberFormat="0" applyAlignment="0" applyProtection="0"/>
    <xf numFmtId="188" fontId="0" fillId="0" borderId="0" applyFill="0" applyBorder="0" applyAlignment="0" applyProtection="0"/>
    <xf numFmtId="0" fontId="1" fillId="0" borderId="0">
      <alignment/>
      <protection/>
    </xf>
    <xf numFmtId="0" fontId="41" fillId="0" borderId="0" applyNumberFormat="0" applyFill="0" applyBorder="0" applyAlignment="0" applyProtection="0"/>
    <xf numFmtId="0" fontId="42" fillId="16"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 borderId="1" applyNumberFormat="0" applyAlignment="0" applyProtection="0"/>
    <xf numFmtId="0" fontId="47" fillId="0" borderId="6" applyNumberFormat="0" applyFill="0" applyAlignment="0" applyProtection="0"/>
    <xf numFmtId="0" fontId="48"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vertical="center"/>
      <protection/>
    </xf>
    <xf numFmtId="0" fontId="0" fillId="4" borderId="7" applyNumberFormat="0" applyFont="0" applyAlignment="0" applyProtection="0"/>
    <xf numFmtId="0" fontId="49" fillId="2" borderId="8" applyNumberFormat="0" applyAlignment="0" applyProtection="0"/>
    <xf numFmtId="0" fontId="1"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9" fontId="1" fillId="0" borderId="0" applyFill="0" applyBorder="0" applyAlignment="0" applyProtection="0"/>
    <xf numFmtId="0" fontId="1" fillId="0" borderId="0">
      <alignment/>
      <protection/>
    </xf>
    <xf numFmtId="179" fontId="1" fillId="0" borderId="0" applyFill="0" applyBorder="0" applyAlignment="0" applyProtection="0"/>
    <xf numFmtId="177" fontId="1" fillId="0" borderId="0" applyFill="0" applyBorder="0" applyAlignment="0" applyProtection="0"/>
  </cellStyleXfs>
  <cellXfs count="279">
    <xf numFmtId="0" fontId="0" fillId="0" borderId="0" xfId="0" applyAlignment="1">
      <alignment/>
    </xf>
    <xf numFmtId="0" fontId="1" fillId="0" borderId="0" xfId="58" applyFont="1">
      <alignment/>
      <protection/>
    </xf>
    <xf numFmtId="0" fontId="1" fillId="0" borderId="0" xfId="43">
      <alignment/>
      <protection/>
    </xf>
    <xf numFmtId="0" fontId="4" fillId="0" borderId="0" xfId="58" applyFont="1" applyBorder="1" applyAlignment="1">
      <alignment horizontal="center" vertical="top"/>
      <protection/>
    </xf>
    <xf numFmtId="0" fontId="4" fillId="0" borderId="0" xfId="58" applyFont="1" applyAlignment="1">
      <alignment horizontal="center"/>
      <protection/>
    </xf>
    <xf numFmtId="0" fontId="6" fillId="0" borderId="0" xfId="58" applyFont="1" applyBorder="1" applyAlignment="1">
      <alignment horizontal="left"/>
      <protection/>
    </xf>
    <xf numFmtId="0" fontId="0" fillId="0" borderId="0" xfId="43" applyFont="1">
      <alignment/>
      <protection/>
    </xf>
    <xf numFmtId="0" fontId="8" fillId="0" borderId="0" xfId="58" applyFont="1" applyBorder="1" applyAlignment="1">
      <alignment horizontal="center" vertical="center"/>
      <protection/>
    </xf>
    <xf numFmtId="0" fontId="9" fillId="0" borderId="0" xfId="62" applyFont="1" applyBorder="1" applyAlignment="1">
      <alignment horizontal="left" vertical="center" wrapText="1"/>
      <protection/>
    </xf>
    <xf numFmtId="0" fontId="0" fillId="0" borderId="0" xfId="43" applyFont="1" applyFill="1" applyBorder="1">
      <alignment/>
      <protection/>
    </xf>
    <xf numFmtId="0" fontId="5" fillId="0" borderId="0" xfId="58" applyFont="1">
      <alignment/>
      <protection/>
    </xf>
    <xf numFmtId="0" fontId="5" fillId="0" borderId="0" xfId="58" applyFont="1" applyBorder="1" applyAlignment="1">
      <alignment horizontal="left" vertical="center"/>
      <protection/>
    </xf>
    <xf numFmtId="0" fontId="10" fillId="0" borderId="0" xfId="58" applyFont="1" applyBorder="1">
      <alignment/>
      <protection/>
    </xf>
    <xf numFmtId="0" fontId="10" fillId="0" borderId="0" xfId="58" applyFont="1" applyAlignment="1">
      <alignment horizontal="right"/>
      <protection/>
    </xf>
    <xf numFmtId="0" fontId="1" fillId="0" borderId="0" xfId="43" applyFill="1">
      <alignment/>
      <protection/>
    </xf>
    <xf numFmtId="0" fontId="1" fillId="0" borderId="0" xfId="58" applyFont="1" applyBorder="1">
      <alignment/>
      <protection/>
    </xf>
    <xf numFmtId="0" fontId="5"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lignment/>
      <protection/>
    </xf>
    <xf numFmtId="0" fontId="4" fillId="0" borderId="0" xfId="58" applyFont="1" applyAlignment="1">
      <alignment horizontal="center" vertical="top"/>
      <protection/>
    </xf>
    <xf numFmtId="0" fontId="5" fillId="0" borderId="0" xfId="58" applyFont="1" applyAlignment="1">
      <alignment horizontal="center" vertical="top"/>
      <protection/>
    </xf>
    <xf numFmtId="0" fontId="5" fillId="0" borderId="0" xfId="58" applyFont="1" applyAlignment="1">
      <alignment horizontal="right"/>
      <protection/>
    </xf>
    <xf numFmtId="0" fontId="1" fillId="0" borderId="0" xfId="43" applyFont="1">
      <alignment/>
      <protection/>
    </xf>
    <xf numFmtId="0" fontId="3" fillId="0" borderId="0" xfId="43" applyFont="1" applyBorder="1" applyAlignment="1">
      <alignment/>
      <protection/>
    </xf>
    <xf numFmtId="0" fontId="3" fillId="0" borderId="0" xfId="43" applyFont="1" applyFill="1" applyAlignment="1">
      <alignment/>
      <protection/>
    </xf>
    <xf numFmtId="0" fontId="3" fillId="0" borderId="0" xfId="43" applyFont="1">
      <alignment/>
      <protection/>
    </xf>
    <xf numFmtId="4" fontId="17" fillId="0" borderId="0" xfId="43" applyNumberFormat="1" applyFont="1" applyAlignment="1">
      <alignment horizontal="center"/>
      <protection/>
    </xf>
    <xf numFmtId="0" fontId="5" fillId="0" borderId="0" xfId="43" applyFont="1" applyAlignment="1">
      <alignment/>
      <protection/>
    </xf>
    <xf numFmtId="0" fontId="5" fillId="0" borderId="0" xfId="43" applyFont="1">
      <alignment/>
      <protection/>
    </xf>
    <xf numFmtId="2" fontId="17" fillId="0" borderId="0" xfId="43" applyNumberFormat="1" applyFont="1" applyAlignment="1">
      <alignment horizontal="center"/>
      <protection/>
    </xf>
    <xf numFmtId="0" fontId="1" fillId="0" borderId="0" xfId="43" applyFont="1" applyBorder="1" applyAlignment="1">
      <alignment horizontal="center"/>
      <protection/>
    </xf>
    <xf numFmtId="0" fontId="5" fillId="0" borderId="0" xfId="43" applyFont="1" applyAlignment="1">
      <alignment vertical="center" wrapText="1"/>
      <protection/>
    </xf>
    <xf numFmtId="0" fontId="5" fillId="0" borderId="0" xfId="43" applyFont="1" applyFill="1" applyAlignment="1">
      <alignment vertical="center" wrapText="1"/>
      <protection/>
    </xf>
    <xf numFmtId="2" fontId="20" fillId="0" borderId="11" xfId="0" applyNumberFormat="1" applyFont="1" applyFill="1" applyBorder="1" applyAlignment="1">
      <alignment horizontal="center" vertical="center"/>
    </xf>
    <xf numFmtId="0" fontId="20" fillId="0" borderId="0" xfId="43" applyFont="1" applyFill="1" applyBorder="1" applyAlignment="1">
      <alignment/>
      <protection/>
    </xf>
    <xf numFmtId="0" fontId="21" fillId="0" borderId="0" xfId="0" applyFont="1" applyFill="1" applyAlignment="1">
      <alignment horizontal="center" vertical="center"/>
    </xf>
    <xf numFmtId="0" fontId="20" fillId="0" borderId="11" xfId="0" applyFont="1" applyFill="1" applyBorder="1" applyAlignment="1">
      <alignment horizontal="center" vertical="center" wrapText="1"/>
    </xf>
    <xf numFmtId="0" fontId="20" fillId="0" borderId="11" xfId="0" applyFont="1" applyFill="1" applyBorder="1" applyAlignment="1">
      <alignment vertical="center" wrapText="1"/>
    </xf>
    <xf numFmtId="0" fontId="20" fillId="0" borderId="0" xfId="0" applyFont="1" applyFill="1" applyAlignment="1">
      <alignment/>
    </xf>
    <xf numFmtId="0" fontId="20" fillId="0" borderId="11" xfId="0" applyFont="1" applyFill="1" applyBorder="1" applyAlignment="1">
      <alignment horizontal="left" vertical="center" wrapText="1"/>
    </xf>
    <xf numFmtId="0" fontId="20" fillId="0" borderId="11" xfId="0" applyFont="1" applyFill="1" applyBorder="1" applyAlignment="1">
      <alignment horizontal="right" vertical="center" wrapText="1"/>
    </xf>
    <xf numFmtId="2" fontId="20" fillId="0" borderId="11" xfId="0" applyNumberFormat="1" applyFont="1" applyFill="1" applyBorder="1" applyAlignment="1">
      <alignment horizontal="center" vertical="center" wrapText="1"/>
    </xf>
    <xf numFmtId="0" fontId="20" fillId="0" borderId="11" xfId="0" applyFont="1" applyFill="1" applyBorder="1" applyAlignment="1">
      <alignment horizontal="left" vertical="center"/>
    </xf>
    <xf numFmtId="0" fontId="21" fillId="0" borderId="11" xfId="0" applyFont="1" applyFill="1" applyBorder="1" applyAlignment="1">
      <alignment horizontal="center" vertical="center"/>
    </xf>
    <xf numFmtId="0" fontId="10" fillId="0" borderId="12" xfId="58" applyFont="1" applyBorder="1" applyAlignment="1">
      <alignment horizontal="center" vertical="top" wrapText="1"/>
      <protection/>
    </xf>
    <xf numFmtId="49" fontId="10" fillId="0" borderId="12" xfId="58" applyNumberFormat="1" applyFont="1" applyBorder="1" applyAlignment="1">
      <alignment horizontal="center" vertical="center" wrapText="1"/>
      <protection/>
    </xf>
    <xf numFmtId="49" fontId="5" fillId="0" borderId="12" xfId="58" applyNumberFormat="1" applyFont="1" applyBorder="1" applyAlignment="1">
      <alignment horizontal="center" vertical="center"/>
      <protection/>
    </xf>
    <xf numFmtId="0" fontId="9" fillId="0" borderId="12" xfId="62" applyFont="1" applyBorder="1" applyAlignment="1">
      <alignment horizontal="left" vertical="center" wrapText="1"/>
      <protection/>
    </xf>
    <xf numFmtId="4" fontId="5" fillId="0" borderId="12" xfId="62" applyNumberFormat="1" applyFont="1" applyBorder="1" applyAlignment="1">
      <alignment horizontal="center" vertical="center" wrapText="1"/>
      <protection/>
    </xf>
    <xf numFmtId="0" fontId="10" fillId="0" borderId="12" xfId="58" applyFont="1" applyBorder="1" applyAlignment="1">
      <alignment horizontal="center" vertical="center"/>
      <protection/>
    </xf>
    <xf numFmtId="4" fontId="11" fillId="0" borderId="12" xfId="62" applyNumberFormat="1" applyFont="1" applyBorder="1" applyAlignment="1">
      <alignment horizontal="center" vertical="center" wrapText="1"/>
      <protection/>
    </xf>
    <xf numFmtId="4" fontId="10" fillId="0" borderId="12" xfId="58" applyNumberFormat="1" applyFont="1" applyBorder="1" applyAlignment="1">
      <alignment horizontal="center" vertical="center"/>
      <protection/>
    </xf>
    <xf numFmtId="4" fontId="11" fillId="0" borderId="12" xfId="58" applyNumberFormat="1" applyFont="1" applyBorder="1" applyAlignment="1">
      <alignment horizontal="center" vertical="center"/>
      <protection/>
    </xf>
    <xf numFmtId="2" fontId="20" fillId="0" borderId="13" xfId="0" applyNumberFormat="1" applyFont="1" applyFill="1" applyBorder="1" applyAlignment="1">
      <alignment horizontal="center" vertical="center"/>
    </xf>
    <xf numFmtId="0" fontId="20" fillId="0" borderId="0" xfId="0" applyFont="1" applyFill="1" applyAlignment="1">
      <alignment horizontal="left"/>
    </xf>
    <xf numFmtId="0" fontId="18" fillId="0" borderId="0" xfId="43" applyFont="1">
      <alignment/>
      <protection/>
    </xf>
    <xf numFmtId="0" fontId="18" fillId="0" borderId="0" xfId="0" applyFont="1" applyFill="1" applyAlignment="1">
      <alignment vertical="center"/>
    </xf>
    <xf numFmtId="0" fontId="25" fillId="0" borderId="0" xfId="62" applyFont="1" applyFill="1" applyAlignment="1">
      <alignment vertical="center"/>
      <protection/>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18" fillId="0" borderId="0" xfId="0" applyFont="1" applyFill="1" applyBorder="1" applyAlignment="1">
      <alignment vertical="center"/>
    </xf>
    <xf numFmtId="0" fontId="20" fillId="0" borderId="0" xfId="0" applyFont="1" applyAlignment="1">
      <alignment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center"/>
    </xf>
    <xf numFmtId="0" fontId="20" fillId="0" borderId="0" xfId="0" applyFont="1" applyFill="1" applyAlignment="1">
      <alignment vertical="center"/>
    </xf>
    <xf numFmtId="2" fontId="20" fillId="0" borderId="11" xfId="0" applyNumberFormat="1" applyFont="1" applyFill="1" applyBorder="1" applyAlignment="1">
      <alignment horizontal="center" vertical="center"/>
    </xf>
    <xf numFmtId="0" fontId="20" fillId="0" borderId="0" xfId="43" applyFont="1" applyFill="1" applyAlignment="1">
      <alignment vertical="center"/>
      <protection/>
    </xf>
    <xf numFmtId="0" fontId="20" fillId="0" borderId="0" xfId="43" applyFont="1" applyFill="1" applyAlignment="1">
      <alignment horizontal="center" vertical="center"/>
      <protection/>
    </xf>
    <xf numFmtId="0" fontId="20" fillId="0" borderId="0" xfId="43" applyFont="1" applyFill="1" applyBorder="1" applyAlignment="1">
      <alignment vertical="center"/>
      <protection/>
    </xf>
    <xf numFmtId="0" fontId="18" fillId="0" borderId="0" xfId="43" applyFont="1" applyFill="1" applyAlignment="1">
      <alignment vertical="center"/>
      <protection/>
    </xf>
    <xf numFmtId="0" fontId="18" fillId="0" borderId="0" xfId="43" applyFont="1" applyFill="1" applyAlignment="1">
      <alignment horizontal="center" vertical="center"/>
      <protection/>
    </xf>
    <xf numFmtId="0" fontId="18" fillId="0" borderId="0" xfId="43" applyFont="1" applyFill="1" applyBorder="1" applyAlignment="1">
      <alignment vertical="center"/>
      <protection/>
    </xf>
    <xf numFmtId="0" fontId="20" fillId="0" borderId="11" xfId="0" applyFont="1" applyFill="1" applyBorder="1" applyAlignment="1">
      <alignment horizontal="center" vertical="center" wrapText="1"/>
    </xf>
    <xf numFmtId="2" fontId="20"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xf>
    <xf numFmtId="0" fontId="20" fillId="0" borderId="11" xfId="0" applyFont="1" applyFill="1" applyBorder="1" applyAlignment="1">
      <alignment horizontal="right" vertical="center" wrapText="1"/>
    </xf>
    <xf numFmtId="0" fontId="20" fillId="0" borderId="11" xfId="0" applyFont="1" applyFill="1" applyBorder="1" applyAlignment="1">
      <alignment vertical="center" wrapText="1"/>
    </xf>
    <xf numFmtId="0" fontId="8" fillId="0" borderId="12" xfId="43" applyFont="1" applyBorder="1" applyAlignment="1">
      <alignment horizontal="center" vertical="center" wrapText="1"/>
      <protection/>
    </xf>
    <xf numFmtId="0" fontId="20" fillId="0" borderId="0" xfId="43" applyFont="1" applyFill="1" applyBorder="1" applyAlignment="1">
      <alignment horizontal="center"/>
      <protection/>
    </xf>
    <xf numFmtId="0" fontId="20" fillId="0" borderId="0" xfId="43" applyFont="1" applyFill="1" applyBorder="1">
      <alignment/>
      <protection/>
    </xf>
    <xf numFmtId="0" fontId="20" fillId="0" borderId="0" xfId="43" applyFont="1" applyFill="1" applyBorder="1" applyAlignment="1">
      <alignment horizontal="center" vertical="center"/>
      <protection/>
    </xf>
    <xf numFmtId="0" fontId="20" fillId="0" borderId="0" xfId="43" applyFont="1" applyFill="1" applyBorder="1" applyAlignment="1">
      <alignment horizontal="left"/>
      <protection/>
    </xf>
    <xf numFmtId="0" fontId="5" fillId="0" borderId="12" xfId="43" applyFont="1" applyBorder="1" applyAlignment="1">
      <alignment horizontal="center" vertical="center"/>
      <protection/>
    </xf>
    <xf numFmtId="2" fontId="5" fillId="0" borderId="12" xfId="43" applyNumberFormat="1" applyFont="1" applyBorder="1" applyAlignment="1">
      <alignment horizontal="center" vertical="center" wrapText="1"/>
      <protection/>
    </xf>
    <xf numFmtId="0" fontId="5" fillId="0" borderId="12" xfId="43" applyFont="1" applyFill="1" applyBorder="1" applyAlignment="1">
      <alignment horizontal="center" vertical="center"/>
      <protection/>
    </xf>
    <xf numFmtId="0" fontId="5" fillId="0" borderId="12" xfId="43" applyFont="1" applyFill="1" applyBorder="1" applyAlignment="1">
      <alignment vertical="center" wrapText="1"/>
      <protection/>
    </xf>
    <xf numFmtId="2" fontId="5" fillId="0" borderId="12" xfId="43" applyNumberFormat="1" applyFont="1" applyFill="1" applyBorder="1" applyAlignment="1">
      <alignment horizontal="center" vertical="center" wrapText="1"/>
      <protection/>
    </xf>
    <xf numFmtId="2" fontId="20" fillId="0" borderId="12" xfId="0" applyNumberFormat="1"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right" vertical="center" wrapText="1"/>
    </xf>
    <xf numFmtId="0" fontId="21" fillId="0" borderId="13" xfId="62" applyFont="1" applyFill="1" applyBorder="1" applyAlignment="1">
      <alignment horizontal="right" wrapText="1"/>
      <protection/>
    </xf>
    <xf numFmtId="0" fontId="20" fillId="0" borderId="13" xfId="0" applyFont="1" applyFill="1" applyBorder="1" applyAlignment="1">
      <alignment horizontal="left" vertical="center" wrapText="1"/>
    </xf>
    <xf numFmtId="0" fontId="20" fillId="0" borderId="13" xfId="0" applyFont="1" applyFill="1" applyBorder="1" applyAlignment="1">
      <alignment horizontal="center" vertical="center" wrapText="1"/>
    </xf>
    <xf numFmtId="2" fontId="20" fillId="0" borderId="13" xfId="0" applyNumberFormat="1" applyFont="1" applyFill="1" applyBorder="1" applyAlignment="1">
      <alignment horizontal="center" vertical="center" wrapText="1"/>
    </xf>
    <xf numFmtId="0" fontId="20" fillId="0" borderId="13" xfId="0" applyFont="1" applyFill="1" applyBorder="1" applyAlignment="1">
      <alignment horizontal="right" vertical="center" wrapText="1"/>
    </xf>
    <xf numFmtId="0" fontId="20" fillId="0" borderId="0" xfId="0" applyFont="1" applyFill="1" applyAlignment="1">
      <alignment horizontal="left" vertical="center"/>
    </xf>
    <xf numFmtId="0" fontId="21" fillId="0" borderId="13" xfId="62" applyFont="1" applyFill="1" applyBorder="1" applyAlignment="1">
      <alignment horizontal="right" wrapText="1"/>
      <protection/>
    </xf>
    <xf numFmtId="0" fontId="20" fillId="0" borderId="13" xfId="0" applyFont="1" applyFill="1" applyBorder="1" applyAlignment="1">
      <alignment horizontal="left" vertical="center" wrapText="1"/>
    </xf>
    <xf numFmtId="0" fontId="20" fillId="0" borderId="13" xfId="0" applyFont="1" applyFill="1" applyBorder="1" applyAlignment="1">
      <alignment horizontal="center" vertical="center" wrapText="1"/>
    </xf>
    <xf numFmtId="0" fontId="20" fillId="0" borderId="0" xfId="0" applyFont="1" applyFill="1" applyAlignment="1">
      <alignment horizontal="left"/>
    </xf>
    <xf numFmtId="0" fontId="20" fillId="0" borderId="13" xfId="0" applyFont="1" applyFill="1" applyBorder="1" applyAlignment="1">
      <alignment horizontal="left"/>
    </xf>
    <xf numFmtId="0" fontId="5" fillId="0" borderId="12" xfId="43" applyFont="1" applyBorder="1" applyAlignment="1">
      <alignment horizontal="center" vertical="center" wrapText="1"/>
      <protection/>
    </xf>
    <xf numFmtId="0" fontId="19" fillId="0" borderId="11" xfId="0" applyFont="1" applyFill="1" applyBorder="1" applyAlignment="1">
      <alignment horizontal="left" vertical="center"/>
    </xf>
    <xf numFmtId="0" fontId="19" fillId="0" borderId="11"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20" fillId="0" borderId="0" xfId="43" applyFont="1" applyFill="1" applyAlignment="1">
      <alignment horizontal="center" vertical="center"/>
      <protection/>
    </xf>
    <xf numFmtId="0" fontId="19" fillId="0" borderId="0" xfId="0" applyFont="1" applyFill="1" applyAlignment="1">
      <alignment horizontal="left"/>
    </xf>
    <xf numFmtId="0" fontId="20" fillId="0" borderId="14" xfId="0" applyFont="1" applyFill="1" applyBorder="1" applyAlignment="1">
      <alignment horizontal="center" vertical="center"/>
    </xf>
    <xf numFmtId="0" fontId="20" fillId="0" borderId="13" xfId="0" applyFont="1" applyFill="1" applyBorder="1" applyAlignment="1">
      <alignment horizontal="left" vertical="center"/>
    </xf>
    <xf numFmtId="0" fontId="20" fillId="0" borderId="13" xfId="0" applyFont="1" applyFill="1" applyBorder="1" applyAlignment="1">
      <alignment/>
    </xf>
    <xf numFmtId="0" fontId="20" fillId="0" borderId="13" xfId="0" applyFont="1" applyFill="1" applyBorder="1" applyAlignment="1">
      <alignment horizontal="left"/>
    </xf>
    <xf numFmtId="0" fontId="21" fillId="0" borderId="13" xfId="0" applyFont="1" applyFill="1" applyBorder="1" applyAlignment="1">
      <alignment horizontal="center"/>
    </xf>
    <xf numFmtId="0" fontId="20" fillId="0" borderId="15" xfId="0" applyFont="1" applyFill="1" applyBorder="1" applyAlignment="1">
      <alignment horizontal="left"/>
    </xf>
    <xf numFmtId="0" fontId="20" fillId="0" borderId="15" xfId="0" applyFont="1" applyFill="1" applyBorder="1" applyAlignment="1">
      <alignment horizontal="left" vertical="center" wrapText="1"/>
    </xf>
    <xf numFmtId="0" fontId="20" fillId="0" borderId="15" xfId="0" applyFont="1" applyFill="1" applyBorder="1" applyAlignment="1">
      <alignment horizontal="center" vertical="center" wrapText="1"/>
    </xf>
    <xf numFmtId="2" fontId="20" fillId="0" borderId="15" xfId="0" applyNumberFormat="1" applyFont="1" applyFill="1" applyBorder="1" applyAlignment="1">
      <alignment horizontal="center" vertical="center" wrapText="1"/>
    </xf>
    <xf numFmtId="2" fontId="20" fillId="0" borderId="15" xfId="0" applyNumberFormat="1" applyFont="1" applyFill="1" applyBorder="1" applyAlignment="1">
      <alignment horizontal="center" vertical="center"/>
    </xf>
    <xf numFmtId="0" fontId="20" fillId="0" borderId="15" xfId="0" applyFont="1" applyFill="1" applyBorder="1" applyAlignment="1">
      <alignment horizontal="right" vertical="center" wrapText="1"/>
    </xf>
    <xf numFmtId="0" fontId="21" fillId="0" borderId="15" xfId="0" applyFont="1" applyFill="1" applyBorder="1" applyAlignment="1">
      <alignment horizontal="center"/>
    </xf>
    <xf numFmtId="0" fontId="20" fillId="0" borderId="0" xfId="43" applyFont="1" applyFill="1" applyAlignment="1">
      <alignment vertical="center"/>
      <protection/>
    </xf>
    <xf numFmtId="0" fontId="20" fillId="0" borderId="0" xfId="43" applyFont="1" applyFill="1" applyBorder="1" applyAlignment="1">
      <alignment vertical="center"/>
      <protection/>
    </xf>
    <xf numFmtId="0" fontId="18" fillId="0" borderId="0" xfId="43" applyFont="1" applyFill="1" applyAlignment="1">
      <alignment vertical="center"/>
      <protection/>
    </xf>
    <xf numFmtId="0" fontId="18" fillId="0" borderId="0" xfId="43" applyFont="1" applyFill="1" applyAlignment="1">
      <alignment horizontal="center" vertical="center"/>
      <protection/>
    </xf>
    <xf numFmtId="0" fontId="18" fillId="0" borderId="0" xfId="43" applyFont="1" applyFill="1" applyBorder="1" applyAlignment="1">
      <alignment vertical="center"/>
      <protection/>
    </xf>
    <xf numFmtId="2" fontId="20" fillId="0" borderId="11" xfId="62" applyNumberFormat="1" applyFont="1" applyFill="1" applyBorder="1" applyAlignment="1">
      <alignment horizontal="center" vertical="center" wrapText="1"/>
      <protection/>
    </xf>
    <xf numFmtId="0" fontId="1" fillId="0" borderId="12" xfId="43" applyFont="1" applyFill="1" applyBorder="1" applyAlignment="1">
      <alignment horizontal="center" vertical="center"/>
      <protection/>
    </xf>
    <xf numFmtId="0" fontId="1" fillId="0" borderId="12" xfId="43" applyFont="1" applyFill="1" applyBorder="1" applyAlignment="1">
      <alignment horizontal="left" vertical="center" wrapText="1"/>
      <protection/>
    </xf>
    <xf numFmtId="2" fontId="1" fillId="0" borderId="12" xfId="43" applyNumberFormat="1" applyFont="1" applyFill="1" applyBorder="1" applyAlignment="1">
      <alignment horizontal="center" vertical="center" wrapText="1"/>
      <protection/>
    </xf>
    <xf numFmtId="4" fontId="8" fillId="0" borderId="12" xfId="43" applyNumberFormat="1" applyFont="1" applyFill="1" applyBorder="1" applyAlignment="1">
      <alignment horizontal="center" vertical="center"/>
      <protection/>
    </xf>
    <xf numFmtId="0" fontId="1" fillId="0" borderId="0" xfId="43" applyFont="1" applyFill="1">
      <alignment/>
      <protection/>
    </xf>
    <xf numFmtId="4" fontId="5" fillId="0" borderId="14" xfId="43" applyNumberFormat="1" applyFont="1" applyFill="1" applyBorder="1" applyAlignment="1">
      <alignment horizontal="center" vertical="center" wrapText="1"/>
      <protection/>
    </xf>
    <xf numFmtId="4" fontId="5" fillId="0" borderId="0" xfId="43" applyNumberFormat="1" applyFont="1" applyFill="1" applyBorder="1" applyAlignment="1">
      <alignment horizontal="center" vertical="center" wrapText="1"/>
      <protection/>
    </xf>
    <xf numFmtId="0" fontId="1" fillId="0" borderId="0" xfId="43" applyFont="1" applyFill="1" applyAlignment="1">
      <alignment vertical="center" wrapText="1"/>
      <protection/>
    </xf>
    <xf numFmtId="4" fontId="5" fillId="0" borderId="11" xfId="43" applyNumberFormat="1" applyFont="1" applyFill="1" applyBorder="1" applyAlignment="1">
      <alignment horizontal="center" vertical="center" wrapText="1"/>
      <protection/>
    </xf>
    <xf numFmtId="4" fontId="8" fillId="0" borderId="11" xfId="43" applyNumberFormat="1" applyFont="1" applyFill="1" applyBorder="1" applyAlignment="1">
      <alignment horizontal="center" vertical="center" wrapText="1"/>
      <protection/>
    </xf>
    <xf numFmtId="4" fontId="8" fillId="0" borderId="0" xfId="43" applyNumberFormat="1" applyFont="1" applyFill="1" applyBorder="1" applyAlignment="1">
      <alignment vertical="center" wrapText="1"/>
      <protection/>
    </xf>
    <xf numFmtId="4" fontId="8" fillId="0" borderId="0" xfId="43" applyNumberFormat="1" applyFont="1" applyFill="1" applyBorder="1" applyAlignment="1">
      <alignment horizontal="center" vertical="center" wrapText="1"/>
      <protection/>
    </xf>
    <xf numFmtId="0" fontId="5" fillId="0" borderId="0" xfId="43" applyFont="1" applyFill="1" applyBorder="1" applyAlignment="1">
      <alignment horizontal="center"/>
      <protection/>
    </xf>
    <xf numFmtId="0" fontId="5" fillId="0" borderId="0" xfId="43" applyFont="1" applyFill="1" applyBorder="1" applyAlignment="1">
      <alignment/>
      <protection/>
    </xf>
    <xf numFmtId="0" fontId="5" fillId="0" borderId="0" xfId="43" applyFont="1" applyFill="1">
      <alignment/>
      <protection/>
    </xf>
    <xf numFmtId="0" fontId="1" fillId="0" borderId="0" xfId="43" applyFont="1" applyFill="1" applyBorder="1" applyAlignment="1">
      <alignment horizontal="left" vertical="center"/>
      <protection/>
    </xf>
    <xf numFmtId="0" fontId="5" fillId="0" borderId="0" xfId="43" applyFont="1" applyFill="1" applyAlignment="1">
      <alignment vertical="center"/>
      <protection/>
    </xf>
    <xf numFmtId="0" fontId="1" fillId="0" borderId="0" xfId="43" applyFont="1" applyFill="1" applyBorder="1" applyAlignment="1">
      <alignment vertical="center"/>
      <protection/>
    </xf>
    <xf numFmtId="0" fontId="1" fillId="0" borderId="0" xfId="43" applyFont="1" applyFill="1" applyBorder="1" applyAlignment="1">
      <alignment horizontal="center" vertical="center"/>
      <protection/>
    </xf>
    <xf numFmtId="0" fontId="21" fillId="0" borderId="16"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horizontal="center" vertical="center" wrapText="1"/>
    </xf>
    <xf numFmtId="0" fontId="1" fillId="0" borderId="0" xfId="58" applyFont="1" applyFill="1" applyBorder="1" applyAlignment="1">
      <alignment vertical="center"/>
      <protection/>
    </xf>
    <xf numFmtId="0" fontId="1" fillId="0" borderId="0" xfId="58" applyFont="1" applyFill="1" applyBorder="1">
      <alignment/>
      <protection/>
    </xf>
    <xf numFmtId="2" fontId="20" fillId="0" borderId="10" xfId="0" applyNumberFormat="1" applyFont="1" applyFill="1" applyBorder="1" applyAlignment="1">
      <alignment horizontal="center" vertical="center" wrapText="1"/>
    </xf>
    <xf numFmtId="2" fontId="19" fillId="0" borderId="16" xfId="0" applyNumberFormat="1" applyFont="1" applyFill="1" applyBorder="1" applyAlignment="1">
      <alignment horizontal="center" vertical="center" wrapText="1"/>
    </xf>
    <xf numFmtId="2" fontId="19" fillId="0" borderId="12" xfId="0" applyNumberFormat="1" applyFont="1" applyFill="1" applyBorder="1" applyAlignment="1">
      <alignment horizontal="center" vertical="center" wrapText="1"/>
    </xf>
    <xf numFmtId="2" fontId="20" fillId="0" borderId="12" xfId="0" applyNumberFormat="1" applyFont="1" applyFill="1" applyBorder="1" applyAlignment="1">
      <alignment horizontal="center" vertical="center" wrapText="1"/>
    </xf>
    <xf numFmtId="0" fontId="21" fillId="0" borderId="0" xfId="0" applyFont="1" applyFill="1" applyAlignment="1">
      <alignment wrapText="1"/>
    </xf>
    <xf numFmtId="4" fontId="5" fillId="0" borderId="0" xfId="43" applyNumberFormat="1" applyFont="1" applyFill="1" applyAlignment="1">
      <alignment vertical="center" wrapText="1"/>
      <protection/>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vertical="center" wrapText="1"/>
    </xf>
    <xf numFmtId="0" fontId="20" fillId="0" borderId="12" xfId="0" applyFont="1" applyFill="1" applyBorder="1" applyAlignment="1">
      <alignment vertical="center" wrapText="1"/>
    </xf>
    <xf numFmtId="0" fontId="28" fillId="0" borderId="0" xfId="0" applyFont="1" applyFill="1" applyBorder="1" applyAlignment="1">
      <alignmen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xf>
    <xf numFmtId="0" fontId="20" fillId="0" borderId="12" xfId="43" applyFont="1" applyFill="1" applyBorder="1" applyAlignment="1">
      <alignment horizontal="center" vertical="center"/>
      <protection/>
    </xf>
    <xf numFmtId="0" fontId="20" fillId="0" borderId="0" xfId="0" applyFont="1" applyFill="1" applyAlignment="1">
      <alignment horizontal="left" vertical="center"/>
    </xf>
    <xf numFmtId="0" fontId="20" fillId="0" borderId="16" xfId="0" applyFont="1" applyFill="1" applyBorder="1" applyAlignment="1">
      <alignment horizontal="left" vertical="center"/>
    </xf>
    <xf numFmtId="0" fontId="20" fillId="0" borderId="0" xfId="0" applyFont="1" applyFill="1" applyAlignment="1">
      <alignment horizontal="left" vertical="center" wrapText="1"/>
    </xf>
    <xf numFmtId="0" fontId="20" fillId="0" borderId="0" xfId="0" applyFont="1" applyFill="1" applyBorder="1" applyAlignment="1">
      <alignment vertical="center" wrapText="1"/>
    </xf>
    <xf numFmtId="2" fontId="21" fillId="0" borderId="11" xfId="0" applyNumberFormat="1" applyFont="1" applyFill="1" applyBorder="1" applyAlignment="1">
      <alignment horizontal="center" vertical="center"/>
    </xf>
    <xf numFmtId="0" fontId="31" fillId="0" borderId="0" xfId="0" applyFont="1" applyFill="1" applyAlignment="1">
      <alignment horizontal="center" vertical="center"/>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0" xfId="0" applyFont="1" applyFill="1" applyAlignment="1">
      <alignment horizontal="center" vertical="center"/>
    </xf>
    <xf numFmtId="0" fontId="20" fillId="0" borderId="11" xfId="0" applyFont="1" applyFill="1" applyBorder="1" applyAlignment="1">
      <alignment horizontal="left" vertical="center" wrapText="1"/>
    </xf>
    <xf numFmtId="0" fontId="20" fillId="0" borderId="18" xfId="0" applyFont="1" applyFill="1" applyBorder="1" applyAlignment="1">
      <alignment horizontal="center" vertical="center"/>
    </xf>
    <xf numFmtId="2" fontId="20" fillId="0" borderId="12" xfId="43" applyNumberFormat="1" applyFont="1" applyFill="1" applyBorder="1" applyAlignment="1">
      <alignment horizontal="center" vertical="center"/>
      <protection/>
    </xf>
    <xf numFmtId="192" fontId="20" fillId="0" borderId="13" xfId="0" applyNumberFormat="1" applyFont="1" applyFill="1" applyBorder="1" applyAlignment="1">
      <alignment horizontal="center" vertical="center" wrapText="1"/>
    </xf>
    <xf numFmtId="4" fontId="20" fillId="0" borderId="11" xfId="0" applyNumberFormat="1" applyFont="1" applyFill="1" applyBorder="1" applyAlignment="1">
      <alignment vertical="center"/>
    </xf>
    <xf numFmtId="2" fontId="19" fillId="0" borderId="19" xfId="0" applyNumberFormat="1" applyFont="1" applyFill="1" applyBorder="1" applyAlignment="1">
      <alignment horizontal="center" vertical="center" wrapText="1"/>
    </xf>
    <xf numFmtId="0" fontId="19" fillId="0" borderId="0" xfId="0" applyFont="1" applyFill="1" applyAlignment="1">
      <alignment horizontal="left"/>
    </xf>
    <xf numFmtId="0" fontId="20" fillId="0" borderId="20" xfId="0" applyFont="1" applyFill="1" applyBorder="1" applyAlignment="1">
      <alignment horizontal="left" vertical="center"/>
    </xf>
    <xf numFmtId="0" fontId="19" fillId="0" borderId="0" xfId="0" applyFont="1" applyAlignment="1">
      <alignment horizontal="left"/>
    </xf>
    <xf numFmtId="0" fontId="20" fillId="0" borderId="21" xfId="0" applyFont="1" applyFill="1" applyBorder="1" applyAlignment="1">
      <alignment horizontal="right" vertical="center" wrapText="1"/>
    </xf>
    <xf numFmtId="0" fontId="20" fillId="0" borderId="21" xfId="0" applyFont="1" applyFill="1" applyBorder="1" applyAlignment="1">
      <alignment horizontal="center" vertical="center" wrapText="1"/>
    </xf>
    <xf numFmtId="0" fontId="20" fillId="0" borderId="21" xfId="43" applyFont="1" applyFill="1" applyBorder="1" applyAlignment="1">
      <alignment horizontal="center" vertical="center"/>
      <protection/>
    </xf>
    <xf numFmtId="2" fontId="20" fillId="0" borderId="21" xfId="0" applyNumberFormat="1" applyFont="1" applyFill="1" applyBorder="1" applyAlignment="1">
      <alignment horizontal="center" vertical="center" wrapText="1"/>
    </xf>
    <xf numFmtId="2" fontId="20" fillId="0" borderId="21" xfId="0" applyNumberFormat="1" applyFont="1" applyFill="1" applyBorder="1" applyAlignment="1">
      <alignment horizontal="center" vertical="center"/>
    </xf>
    <xf numFmtId="2" fontId="19" fillId="0" borderId="12" xfId="0" applyNumberFormat="1" applyFont="1" applyBorder="1" applyAlignment="1">
      <alignment horizontal="center" vertical="center" wrapText="1"/>
    </xf>
    <xf numFmtId="4" fontId="20" fillId="0" borderId="12" xfId="0" applyNumberFormat="1" applyFont="1" applyFill="1" applyBorder="1" applyAlignment="1">
      <alignment vertical="center"/>
    </xf>
    <xf numFmtId="2" fontId="19" fillId="0" borderId="12" xfId="0" applyNumberFormat="1" applyFont="1" applyFill="1" applyBorder="1" applyAlignment="1">
      <alignment horizontal="center" vertical="center" wrapText="1"/>
    </xf>
    <xf numFmtId="0" fontId="22" fillId="0" borderId="0" xfId="0" applyFont="1" applyFill="1" applyAlignment="1">
      <alignment horizontal="left" vertical="center"/>
    </xf>
    <xf numFmtId="0" fontId="22" fillId="0" borderId="0" xfId="0" applyFont="1" applyFill="1" applyBorder="1" applyAlignment="1">
      <alignment horizontal="right" vertical="center"/>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xf>
    <xf numFmtId="0" fontId="18" fillId="0" borderId="0" xfId="43" applyFont="1">
      <alignment/>
      <protection/>
    </xf>
    <xf numFmtId="0" fontId="20" fillId="0" borderId="0" xfId="0" applyFont="1" applyBorder="1" applyAlignment="1">
      <alignment vertical="center"/>
    </xf>
    <xf numFmtId="0" fontId="27" fillId="0" borderId="0" xfId="0" applyFont="1" applyBorder="1" applyAlignment="1">
      <alignment vertical="center"/>
    </xf>
    <xf numFmtId="0" fontId="20" fillId="0" borderId="0" xfId="0" applyFont="1" applyAlignment="1">
      <alignment vertical="center"/>
    </xf>
    <xf numFmtId="0" fontId="22" fillId="0" borderId="0" xfId="0" applyFont="1" applyFill="1" applyBorder="1" applyAlignment="1">
      <alignment horizontal="left" vertical="center"/>
    </xf>
    <xf numFmtId="0" fontId="31" fillId="0" borderId="12" xfId="0" applyFont="1" applyFill="1" applyBorder="1" applyAlignment="1">
      <alignment horizontal="center" vertical="center"/>
    </xf>
    <xf numFmtId="0" fontId="31" fillId="0" borderId="12" xfId="0" applyFont="1" applyFill="1" applyBorder="1" applyAlignment="1">
      <alignment horizontal="center" vertical="center" wrapText="1"/>
    </xf>
    <xf numFmtId="0" fontId="30" fillId="0" borderId="0" xfId="0" applyFont="1" applyFill="1" applyAlignment="1">
      <alignment vertical="center"/>
    </xf>
    <xf numFmtId="0" fontId="22" fillId="0" borderId="12" xfId="0" applyFont="1" applyFill="1" applyBorder="1" applyAlignment="1">
      <alignment vertical="center" wrapText="1"/>
    </xf>
    <xf numFmtId="0" fontId="22" fillId="0" borderId="12" xfId="0" applyFont="1" applyFill="1" applyBorder="1" applyAlignment="1">
      <alignment horizontal="center" vertical="center"/>
    </xf>
    <xf numFmtId="2" fontId="20" fillId="0" borderId="12" xfId="0" applyNumberFormat="1" applyFont="1" applyFill="1" applyBorder="1" applyAlignment="1">
      <alignment horizontal="right" vertical="center"/>
    </xf>
    <xf numFmtId="0" fontId="22" fillId="0" borderId="0" xfId="0" applyNumberFormat="1" applyFont="1" applyFill="1" applyBorder="1" applyAlignment="1" applyProtection="1">
      <alignment horizontal="center" vertical="center"/>
      <protection/>
    </xf>
    <xf numFmtId="0" fontId="32" fillId="0" borderId="12"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right" vertical="center" wrapText="1"/>
      <protection/>
    </xf>
    <xf numFmtId="2" fontId="32" fillId="0" borderId="12"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horizontal="center" vertical="center"/>
      <protection/>
    </xf>
    <xf numFmtId="0" fontId="19" fillId="0" borderId="12" xfId="0" applyFont="1" applyFill="1" applyBorder="1" applyAlignment="1">
      <alignment horizontal="left" vertical="center" wrapText="1"/>
    </xf>
    <xf numFmtId="0" fontId="19" fillId="0" borderId="19" xfId="0" applyFont="1" applyFill="1" applyBorder="1" applyAlignment="1">
      <alignment horizontal="center" vertical="center" wrapText="1"/>
    </xf>
    <xf numFmtId="2" fontId="19" fillId="0" borderId="19"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2" xfId="0" applyFont="1" applyBorder="1" applyAlignment="1">
      <alignment horizontal="center" vertical="center" wrapText="1"/>
    </xf>
    <xf numFmtId="2" fontId="19" fillId="0" borderId="12" xfId="0" applyNumberFormat="1" applyFont="1" applyBorder="1" applyAlignment="1">
      <alignment horizontal="center" vertical="center" wrapText="1"/>
    </xf>
    <xf numFmtId="0" fontId="19" fillId="0" borderId="12" xfId="0" applyFont="1" applyFill="1" applyBorder="1" applyAlignment="1">
      <alignment horizontal="right" vertical="center" wrapText="1"/>
    </xf>
    <xf numFmtId="0" fontId="19" fillId="0" borderId="12" xfId="0" applyFont="1" applyFill="1" applyBorder="1" applyAlignment="1">
      <alignment horizontal="center" vertical="center" wrapText="1"/>
    </xf>
    <xf numFmtId="0" fontId="36" fillId="0" borderId="12" xfId="0" applyFont="1" applyFill="1" applyBorder="1" applyAlignment="1">
      <alignment horizontal="right"/>
    </xf>
    <xf numFmtId="2" fontId="20" fillId="0" borderId="18" xfId="0" applyNumberFormat="1" applyFont="1" applyFill="1" applyBorder="1" applyAlignment="1">
      <alignment horizontal="center" vertical="center"/>
    </xf>
    <xf numFmtId="0" fontId="21" fillId="0" borderId="12" xfId="0" applyFont="1" applyBorder="1" applyAlignment="1">
      <alignment horizontal="left" vertical="center" wrapText="1"/>
    </xf>
    <xf numFmtId="0" fontId="21" fillId="0" borderId="12" xfId="0" applyFont="1" applyBorder="1" applyAlignment="1">
      <alignment vertical="center" wrapText="1"/>
    </xf>
    <xf numFmtId="0" fontId="20" fillId="0" borderId="0" xfId="0" applyFont="1" applyAlignment="1">
      <alignment horizontal="left" vertical="center"/>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2" fontId="20" fillId="0" borderId="12" xfId="0" applyNumberFormat="1" applyFont="1" applyBorder="1" applyAlignment="1">
      <alignment horizontal="right" vertical="center" wrapText="1"/>
    </xf>
    <xf numFmtId="0" fontId="18" fillId="0" borderId="0" xfId="0" applyFont="1" applyAlignment="1">
      <alignment horizontal="left" vertical="center"/>
    </xf>
    <xf numFmtId="0" fontId="19" fillId="0" borderId="12" xfId="0" applyFont="1" applyFill="1" applyBorder="1" applyAlignment="1">
      <alignment horizontal="center" vertical="center"/>
    </xf>
    <xf numFmtId="0" fontId="19" fillId="0" borderId="12" xfId="0" applyFont="1" applyFill="1" applyBorder="1" applyAlignment="1">
      <alignment horizontal="left" vertical="center"/>
    </xf>
    <xf numFmtId="0" fontId="19" fillId="0" borderId="12" xfId="0" applyFont="1" applyBorder="1" applyAlignment="1">
      <alignment horizontal="center" vertical="center"/>
    </xf>
    <xf numFmtId="0" fontId="19" fillId="0" borderId="12" xfId="0" applyFont="1" applyBorder="1" applyAlignment="1">
      <alignment horizontal="left" vertical="center"/>
    </xf>
    <xf numFmtId="0" fontId="21" fillId="0" borderId="12" xfId="0" applyFont="1" applyFill="1" applyBorder="1" applyAlignment="1">
      <alignment horizontal="center" vertical="center" wrapText="1"/>
    </xf>
    <xf numFmtId="0" fontId="20" fillId="0" borderId="11" xfId="0" applyFont="1" applyFill="1" applyBorder="1" applyAlignment="1">
      <alignment horizontal="center" vertical="center"/>
    </xf>
    <xf numFmtId="193" fontId="20" fillId="0" borderId="11" xfId="0" applyNumberFormat="1" applyFont="1" applyFill="1" applyBorder="1" applyAlignment="1">
      <alignment horizontal="center" vertical="center"/>
    </xf>
    <xf numFmtId="0" fontId="20" fillId="0" borderId="11" xfId="0" applyFont="1" applyFill="1" applyBorder="1" applyAlignment="1">
      <alignment horizontal="right" vertical="center"/>
    </xf>
    <xf numFmtId="0" fontId="20" fillId="0" borderId="11" xfId="0" applyFont="1" applyFill="1" applyBorder="1" applyAlignment="1">
      <alignment horizontal="left" vertical="center"/>
    </xf>
    <xf numFmtId="0" fontId="20" fillId="0" borderId="14" xfId="0" applyFont="1" applyFill="1" applyBorder="1" applyAlignment="1">
      <alignment horizontal="left" vertical="center" wrapText="1"/>
    </xf>
    <xf numFmtId="0" fontId="20" fillId="0" borderId="14" xfId="0" applyFont="1" applyFill="1" applyBorder="1" applyAlignment="1">
      <alignment horizontal="center" vertical="center" wrapText="1"/>
    </xf>
    <xf numFmtId="2" fontId="20" fillId="0" borderId="18"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3" fillId="0" borderId="0" xfId="59" applyFont="1" applyBorder="1" applyAlignment="1">
      <alignment horizontal="center" vertical="center"/>
      <protection/>
    </xf>
    <xf numFmtId="49" fontId="24" fillId="0" borderId="0" xfId="0" applyNumberFormat="1" applyFont="1" applyFill="1" applyBorder="1" applyAlignment="1">
      <alignment horizontal="center" vertical="center" wrapText="1"/>
    </xf>
    <xf numFmtId="0" fontId="25" fillId="0" borderId="0" xfId="62" applyFont="1" applyFill="1" applyBorder="1" applyAlignment="1">
      <alignment horizontal="center" vertical="center" wrapText="1"/>
      <protection/>
    </xf>
    <xf numFmtId="0" fontId="20" fillId="0" borderId="0" xfId="0" applyFont="1" applyBorder="1" applyAlignment="1">
      <alignment horizontal="left" vertical="center" wrapText="1"/>
    </xf>
    <xf numFmtId="0" fontId="18" fillId="0" borderId="0" xfId="0" applyFont="1" applyFill="1" applyBorder="1" applyAlignment="1">
      <alignment horizontal="left" vertical="center" wrapText="1"/>
    </xf>
    <xf numFmtId="0" fontId="20" fillId="0" borderId="0" xfId="0" applyFont="1" applyFill="1" applyBorder="1" applyAlignment="1">
      <alignment vertical="center"/>
    </xf>
    <xf numFmtId="0" fontId="5" fillId="0" borderId="0" xfId="62" applyFont="1" applyBorder="1" applyAlignment="1">
      <alignment horizontal="left" vertical="center" wrapText="1"/>
      <protection/>
    </xf>
    <xf numFmtId="0" fontId="9" fillId="0" borderId="0" xfId="62" applyFont="1" applyBorder="1" applyAlignment="1">
      <alignment horizontal="left" vertical="center" wrapText="1"/>
      <protection/>
    </xf>
    <xf numFmtId="0" fontId="3" fillId="0" borderId="0" xfId="58" applyFont="1" applyBorder="1" applyAlignment="1">
      <alignment horizontal="right"/>
      <protection/>
    </xf>
    <xf numFmtId="0" fontId="3" fillId="0" borderId="0" xfId="58" applyFont="1" applyBorder="1" applyAlignment="1">
      <alignment horizontal="center"/>
      <protection/>
    </xf>
    <xf numFmtId="0" fontId="4" fillId="0" borderId="0" xfId="58" applyFont="1" applyBorder="1" applyAlignment="1">
      <alignment horizontal="center" vertical="top"/>
      <protection/>
    </xf>
    <xf numFmtId="0" fontId="5" fillId="0" borderId="0" xfId="58" applyFont="1" applyBorder="1" applyAlignment="1">
      <alignment horizontal="right"/>
      <protection/>
    </xf>
    <xf numFmtId="0" fontId="7" fillId="0" borderId="0" xfId="58" applyFont="1" applyBorder="1" applyAlignment="1">
      <alignment horizontal="center" vertical="center"/>
      <protection/>
    </xf>
    <xf numFmtId="0" fontId="13" fillId="0" borderId="12" xfId="58" applyFont="1" applyBorder="1" applyAlignment="1">
      <alignment horizontal="left" vertical="center" wrapText="1"/>
      <protection/>
    </xf>
    <xf numFmtId="0" fontId="12" fillId="0" borderId="12" xfId="58" applyFont="1" applyBorder="1" applyAlignment="1">
      <alignment horizontal="right" vertical="center"/>
      <protection/>
    </xf>
    <xf numFmtId="0" fontId="5" fillId="0" borderId="0" xfId="62" applyFont="1" applyBorder="1" applyAlignment="1">
      <alignment horizontal="left"/>
      <protection/>
    </xf>
    <xf numFmtId="0" fontId="9" fillId="0" borderId="0" xfId="62" applyFont="1" applyBorder="1" applyAlignment="1">
      <alignment horizontal="left"/>
      <protection/>
    </xf>
    <xf numFmtId="0" fontId="13" fillId="0" borderId="12" xfId="62" applyFont="1" applyBorder="1" applyAlignment="1">
      <alignment horizontal="right" vertical="center"/>
      <protection/>
    </xf>
    <xf numFmtId="0" fontId="3" fillId="0" borderId="0" xfId="58" applyFont="1" applyBorder="1" applyAlignment="1">
      <alignment horizontal="right" vertical="center"/>
      <protection/>
    </xf>
    <xf numFmtId="0" fontId="14" fillId="0" borderId="0" xfId="43" applyFont="1" applyBorder="1" applyAlignment="1">
      <alignment horizontal="center"/>
      <protection/>
    </xf>
    <xf numFmtId="0" fontId="4" fillId="0" borderId="0" xfId="43" applyFont="1" applyBorder="1" applyAlignment="1">
      <alignment horizontal="center" vertical="top" wrapText="1"/>
      <protection/>
    </xf>
    <xf numFmtId="0" fontId="8" fillId="0" borderId="0" xfId="43" applyFont="1" applyFill="1" applyBorder="1" applyAlignment="1">
      <alignment horizontal="left" vertical="center" wrapText="1"/>
      <protection/>
    </xf>
    <xf numFmtId="0" fontId="5" fillId="0" borderId="0" xfId="43" applyFont="1" applyFill="1" applyBorder="1" applyAlignment="1">
      <alignment horizontal="left" vertical="center"/>
      <protection/>
    </xf>
    <xf numFmtId="0" fontId="5" fillId="0" borderId="11" xfId="43" applyFont="1" applyFill="1" applyBorder="1" applyAlignment="1">
      <alignment horizontal="right" vertical="center" wrapText="1"/>
      <protection/>
    </xf>
    <xf numFmtId="0" fontId="8" fillId="0" borderId="11" xfId="43" applyFont="1" applyFill="1" applyBorder="1" applyAlignment="1">
      <alignment horizontal="right" vertical="center" wrapText="1"/>
      <protection/>
    </xf>
    <xf numFmtId="0" fontId="8" fillId="0" borderId="12" xfId="43" applyFont="1" applyBorder="1" applyAlignment="1">
      <alignment horizontal="center" vertical="center" wrapText="1"/>
      <protection/>
    </xf>
    <xf numFmtId="0" fontId="1" fillId="0" borderId="0" xfId="43" applyFont="1" applyFill="1" applyBorder="1" applyAlignment="1">
      <alignment horizontal="left" vertical="center"/>
      <protection/>
    </xf>
    <xf numFmtId="0" fontId="33" fillId="0" borderId="11" xfId="43" applyFont="1" applyFill="1" applyBorder="1" applyAlignment="1">
      <alignment horizontal="right" vertical="center" wrapText="1"/>
      <protection/>
    </xf>
    <xf numFmtId="0" fontId="5" fillId="0" borderId="0" xfId="43" applyFont="1" applyBorder="1" applyAlignment="1">
      <alignment horizontal="right"/>
      <protection/>
    </xf>
    <xf numFmtId="0" fontId="34" fillId="0" borderId="0" xfId="43" applyFont="1" applyBorder="1" applyAlignment="1">
      <alignment horizontal="center"/>
      <protection/>
    </xf>
    <xf numFmtId="0" fontId="5" fillId="0" borderId="14" xfId="43" applyFont="1" applyFill="1" applyBorder="1" applyAlignment="1">
      <alignment horizontal="right" vertical="center" wrapText="1"/>
      <protection/>
    </xf>
    <xf numFmtId="0" fontId="8" fillId="0" borderId="12" xfId="43" applyFont="1" applyFill="1" applyBorder="1" applyAlignment="1">
      <alignment horizontal="right"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2 3 2" xfId="42"/>
    <cellStyle name="Excel Built-in Normal"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rmal 2" xfId="53"/>
    <cellStyle name="Normal 2 2" xfId="54"/>
    <cellStyle name="Normal 2 2 2" xfId="55"/>
    <cellStyle name="Normal 3" xfId="56"/>
    <cellStyle name="Normal 4" xfId="57"/>
    <cellStyle name="Normal_Polu_vidusskola_kopeja" xfId="58"/>
    <cellStyle name="Normal_Sheet1" xfId="59"/>
    <cellStyle name="Note" xfId="60"/>
    <cellStyle name="Output" xfId="61"/>
    <cellStyle name="Style 1" xfId="62"/>
    <cellStyle name="Title" xfId="63"/>
    <cellStyle name="Total" xfId="64"/>
    <cellStyle name="Warning Text" xfId="65"/>
    <cellStyle name="Currency" xfId="66"/>
    <cellStyle name="Currency [0]" xfId="67"/>
    <cellStyle name="Percent" xfId="68"/>
    <cellStyle name="Стиль 1" xfId="69"/>
    <cellStyle name="Comma" xfId="70"/>
    <cellStyle name="Comma [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42"/>
  <sheetViews>
    <sheetView showZeros="0" tabSelected="1" view="pageBreakPreview" zoomScale="85" zoomScaleSheetLayoutView="85" zoomScalePageLayoutView="0" workbookViewId="0" topLeftCell="C1">
      <selection activeCell="C23" sqref="C23"/>
    </sheetView>
  </sheetViews>
  <sheetFormatPr defaultColWidth="7.140625" defaultRowHeight="15"/>
  <cols>
    <col min="1" max="1" width="5.8515625" style="71" customWidth="1"/>
    <col min="2" max="2" width="5.28125" style="71" customWidth="1"/>
    <col min="3" max="3" width="39.7109375" style="71" customWidth="1"/>
    <col min="4" max="4" width="10.28125" style="71" customWidth="1"/>
    <col min="5" max="5" width="10.57421875" style="72" customWidth="1"/>
    <col min="6" max="6" width="8.00390625" style="71" customWidth="1"/>
    <col min="7" max="7" width="9.8515625" style="73" customWidth="1"/>
    <col min="8" max="192" width="9.140625" style="71" customWidth="1"/>
    <col min="193" max="16384" width="7.140625" style="71" customWidth="1"/>
  </cols>
  <sheetData>
    <row r="1" spans="1:7" s="55" customFormat="1" ht="18">
      <c r="A1" s="247" t="s">
        <v>178</v>
      </c>
      <c r="B1" s="247"/>
      <c r="C1" s="247"/>
      <c r="D1" s="247"/>
      <c r="E1" s="247"/>
      <c r="F1" s="247"/>
      <c r="G1" s="247"/>
    </row>
    <row r="2" spans="1:7" s="56" customFormat="1" ht="17.25" customHeight="1">
      <c r="A2" s="248" t="s">
        <v>9</v>
      </c>
      <c r="B2" s="248"/>
      <c r="C2" s="248"/>
      <c r="D2" s="248"/>
      <c r="E2" s="248"/>
      <c r="F2" s="248"/>
      <c r="G2" s="248"/>
    </row>
    <row r="3" spans="1:7" s="57" customFormat="1" ht="10.5" customHeight="1">
      <c r="A3" s="249" t="s">
        <v>170</v>
      </c>
      <c r="B3" s="249"/>
      <c r="C3" s="249"/>
      <c r="D3" s="249"/>
      <c r="E3" s="249"/>
      <c r="F3" s="249"/>
      <c r="G3" s="249"/>
    </row>
    <row r="4" spans="1:7" s="62" customFormat="1" ht="15.75">
      <c r="A4" s="58"/>
      <c r="B4" s="59"/>
      <c r="C4" s="60"/>
      <c r="D4" s="61"/>
      <c r="E4" s="59"/>
      <c r="F4" s="58"/>
      <c r="G4" s="58"/>
    </row>
    <row r="5" spans="1:7" s="63" customFormat="1" ht="32.25" customHeight="1">
      <c r="A5" s="250" t="s">
        <v>179</v>
      </c>
      <c r="B5" s="250"/>
      <c r="C5" s="250"/>
      <c r="D5" s="250"/>
      <c r="E5" s="250"/>
      <c r="F5" s="250"/>
      <c r="G5" s="250"/>
    </row>
    <row r="6" spans="1:7" s="63" customFormat="1" ht="32.25" customHeight="1">
      <c r="A6" s="250" t="s">
        <v>180</v>
      </c>
      <c r="B6" s="250"/>
      <c r="C6" s="250"/>
      <c r="D6" s="250"/>
      <c r="E6" s="250"/>
      <c r="F6" s="250"/>
      <c r="G6" s="250"/>
    </row>
    <row r="7" spans="1:7" s="63" customFormat="1" ht="16.5">
      <c r="A7" s="202" t="s">
        <v>181</v>
      </c>
      <c r="B7" s="202"/>
      <c r="C7" s="202"/>
      <c r="D7" s="203"/>
      <c r="E7" s="203"/>
      <c r="F7" s="203"/>
      <c r="G7" s="203"/>
    </row>
    <row r="8" spans="1:7" s="66" customFormat="1" ht="14.25" customHeight="1">
      <c r="A8" s="252" t="s">
        <v>182</v>
      </c>
      <c r="B8" s="252"/>
      <c r="C8" s="252"/>
      <c r="D8" s="164"/>
      <c r="E8" s="164"/>
      <c r="F8" s="164"/>
      <c r="G8" s="164"/>
    </row>
    <row r="9" spans="1:7" s="204" customFormat="1" ht="80.25" customHeight="1">
      <c r="A9" s="251" t="s">
        <v>183</v>
      </c>
      <c r="B9" s="251"/>
      <c r="C9" s="251"/>
      <c r="D9" s="251"/>
      <c r="E9" s="251"/>
      <c r="F9" s="251"/>
      <c r="G9" s="251"/>
    </row>
    <row r="10" spans="4:7" s="65" customFormat="1" ht="16.5">
      <c r="D10" s="173"/>
      <c r="E10" s="173"/>
      <c r="F10" s="64"/>
      <c r="G10" s="173"/>
    </row>
    <row r="11" spans="1:7" s="66" customFormat="1" ht="16.5">
      <c r="A11" s="205" t="s">
        <v>171</v>
      </c>
      <c r="B11" s="198"/>
      <c r="C11" s="199"/>
      <c r="D11" s="199"/>
      <c r="E11" s="199"/>
      <c r="F11" s="200"/>
      <c r="G11" s="200"/>
    </row>
    <row r="12" spans="1:7" s="66" customFormat="1" ht="16.5">
      <c r="A12" s="197" t="s">
        <v>172</v>
      </c>
      <c r="B12" s="198"/>
      <c r="C12" s="199"/>
      <c r="D12" s="199"/>
      <c r="E12" s="199"/>
      <c r="F12" s="200"/>
      <c r="G12" s="200"/>
    </row>
    <row r="13" spans="1:7" s="66" customFormat="1" ht="16.5">
      <c r="A13" s="197" t="s">
        <v>169</v>
      </c>
      <c r="B13" s="198"/>
      <c r="C13" s="199"/>
      <c r="D13" s="199"/>
      <c r="E13" s="199"/>
      <c r="F13" s="200"/>
      <c r="G13" s="200"/>
    </row>
    <row r="14" spans="1:7" s="66" customFormat="1" ht="16.5">
      <c r="A14" s="199"/>
      <c r="B14" s="199"/>
      <c r="C14" s="199"/>
      <c r="D14" s="199"/>
      <c r="E14" s="199"/>
      <c r="F14" s="200"/>
      <c r="G14" s="200"/>
    </row>
    <row r="15" spans="1:7" s="208" customFormat="1" ht="57" customHeight="1">
      <c r="A15" s="206" t="s">
        <v>173</v>
      </c>
      <c r="B15" s="206" t="s">
        <v>44</v>
      </c>
      <c r="C15" s="206" t="s">
        <v>45</v>
      </c>
      <c r="D15" s="207" t="s">
        <v>174</v>
      </c>
      <c r="E15" s="206" t="s">
        <v>46</v>
      </c>
      <c r="F15" s="207" t="s">
        <v>175</v>
      </c>
      <c r="G15" s="207" t="s">
        <v>176</v>
      </c>
    </row>
    <row r="16" spans="1:7" s="175" customFormat="1" ht="12.75">
      <c r="A16" s="176">
        <v>1</v>
      </c>
      <c r="B16" s="176">
        <v>2</v>
      </c>
      <c r="C16" s="177">
        <v>3</v>
      </c>
      <c r="D16" s="176">
        <v>4</v>
      </c>
      <c r="E16" s="176">
        <v>5</v>
      </c>
      <c r="F16" s="176">
        <v>6</v>
      </c>
      <c r="G16" s="176">
        <v>7</v>
      </c>
    </row>
    <row r="17" spans="1:7" s="78" customFormat="1" ht="16.5">
      <c r="A17" s="74"/>
      <c r="B17" s="149"/>
      <c r="C17" s="150" t="s">
        <v>108</v>
      </c>
      <c r="D17" s="150"/>
      <c r="E17" s="150"/>
      <c r="F17" s="150"/>
      <c r="G17" s="92"/>
    </row>
    <row r="18" spans="1:7" s="170" customFormat="1" ht="49.5">
      <c r="A18" s="74">
        <v>1</v>
      </c>
      <c r="B18" s="171"/>
      <c r="C18" s="166" t="s">
        <v>484</v>
      </c>
      <c r="D18" s="167" t="s">
        <v>47</v>
      </c>
      <c r="E18" s="169">
        <v>403.2</v>
      </c>
      <c r="F18" s="157"/>
      <c r="G18" s="67"/>
    </row>
    <row r="19" spans="1:7" s="170" customFormat="1" ht="16.5">
      <c r="A19" s="74">
        <f>A18+1</f>
        <v>2</v>
      </c>
      <c r="B19" s="171"/>
      <c r="C19" s="166" t="s">
        <v>6</v>
      </c>
      <c r="D19" s="167" t="s">
        <v>47</v>
      </c>
      <c r="E19" s="169">
        <f>E18</f>
        <v>403.2</v>
      </c>
      <c r="F19" s="157"/>
      <c r="G19" s="67"/>
    </row>
    <row r="20" spans="1:7" s="170" customFormat="1" ht="33">
      <c r="A20" s="74">
        <f>A19+1</f>
        <v>3</v>
      </c>
      <c r="B20" s="168"/>
      <c r="C20" s="166" t="s">
        <v>140</v>
      </c>
      <c r="D20" s="167" t="s">
        <v>53</v>
      </c>
      <c r="E20" s="182">
        <v>2</v>
      </c>
      <c r="F20" s="157"/>
      <c r="G20" s="67"/>
    </row>
    <row r="21" spans="1:7" s="170" customFormat="1" ht="33">
      <c r="A21" s="74">
        <f>A20+1</f>
        <v>4</v>
      </c>
      <c r="B21" s="168"/>
      <c r="C21" s="166" t="s">
        <v>441</v>
      </c>
      <c r="D21" s="167" t="s">
        <v>53</v>
      </c>
      <c r="E21" s="169">
        <v>0.2</v>
      </c>
      <c r="F21" s="157"/>
      <c r="G21" s="67"/>
    </row>
    <row r="22" spans="1:7" s="170" customFormat="1" ht="16.5">
      <c r="A22" s="74"/>
      <c r="B22" s="168"/>
      <c r="C22" s="94" t="s">
        <v>442</v>
      </c>
      <c r="D22" s="167" t="s">
        <v>53</v>
      </c>
      <c r="E22" s="182">
        <f>0.16*1.1</f>
        <v>0.17600000000000002</v>
      </c>
      <c r="F22" s="157"/>
      <c r="G22" s="67"/>
    </row>
    <row r="23" spans="1:7" s="170" customFormat="1" ht="16.5">
      <c r="A23" s="74"/>
      <c r="B23" s="168"/>
      <c r="C23" s="94" t="s">
        <v>443</v>
      </c>
      <c r="D23" s="167" t="s">
        <v>53</v>
      </c>
      <c r="E23" s="182">
        <f>0.04*1.1</f>
        <v>0.044000000000000004</v>
      </c>
      <c r="F23" s="157"/>
      <c r="G23" s="67"/>
    </row>
    <row r="24" spans="1:7" s="170" customFormat="1" ht="33">
      <c r="A24" s="74">
        <f>A21+1</f>
        <v>5</v>
      </c>
      <c r="B24" s="168"/>
      <c r="C24" s="166" t="s">
        <v>124</v>
      </c>
      <c r="D24" s="167" t="s">
        <v>47</v>
      </c>
      <c r="E24" s="169">
        <v>411.7</v>
      </c>
      <c r="F24" s="157"/>
      <c r="G24" s="67"/>
    </row>
    <row r="25" spans="1:7" s="170" customFormat="1" ht="16.5">
      <c r="A25" s="74">
        <f>A24+1</f>
        <v>6</v>
      </c>
      <c r="B25" s="171"/>
      <c r="C25" s="166" t="s">
        <v>131</v>
      </c>
      <c r="D25" s="167" t="s">
        <v>47</v>
      </c>
      <c r="E25" s="169">
        <f>E24</f>
        <v>411.7</v>
      </c>
      <c r="F25" s="157"/>
      <c r="G25" s="67"/>
    </row>
    <row r="26" spans="1:7" s="170" customFormat="1" ht="16.5">
      <c r="A26" s="74">
        <f>A25+1</f>
        <v>7</v>
      </c>
      <c r="B26" s="171"/>
      <c r="C26" s="166" t="s">
        <v>129</v>
      </c>
      <c r="D26" s="167" t="s">
        <v>47</v>
      </c>
      <c r="E26" s="169">
        <f>E24</f>
        <v>411.7</v>
      </c>
      <c r="F26" s="157"/>
      <c r="G26" s="67"/>
    </row>
    <row r="27" spans="1:7" s="170" customFormat="1" ht="16.5">
      <c r="A27" s="74"/>
      <c r="B27" s="168"/>
      <c r="C27" s="94" t="s">
        <v>5</v>
      </c>
      <c r="D27" s="167" t="s">
        <v>53</v>
      </c>
      <c r="E27" s="182">
        <f>E26*0.027</f>
        <v>11.1159</v>
      </c>
      <c r="F27" s="157"/>
      <c r="G27" s="67"/>
    </row>
    <row r="28" spans="1:7" s="170" customFormat="1" ht="16.5">
      <c r="A28" s="74"/>
      <c r="B28" s="171"/>
      <c r="C28" s="94" t="s">
        <v>109</v>
      </c>
      <c r="D28" s="167" t="s">
        <v>49</v>
      </c>
      <c r="E28" s="169">
        <f>0.09*E26</f>
        <v>37.053</v>
      </c>
      <c r="F28" s="157"/>
      <c r="G28" s="67"/>
    </row>
    <row r="29" spans="1:7" s="172" customFormat="1" ht="33">
      <c r="A29" s="74">
        <f>A26+1</f>
        <v>8</v>
      </c>
      <c r="B29" s="171"/>
      <c r="C29" s="166" t="s">
        <v>130</v>
      </c>
      <c r="D29" s="167" t="s">
        <v>47</v>
      </c>
      <c r="E29" s="169">
        <f>E24</f>
        <v>411.7</v>
      </c>
      <c r="F29" s="157"/>
      <c r="G29" s="67"/>
    </row>
    <row r="30" spans="1:7" s="172" customFormat="1" ht="16.5">
      <c r="A30" s="74"/>
      <c r="B30" s="168"/>
      <c r="C30" s="94" t="s">
        <v>5</v>
      </c>
      <c r="D30" s="167" t="s">
        <v>53</v>
      </c>
      <c r="E30" s="182">
        <f>E29*0.007</f>
        <v>2.8819</v>
      </c>
      <c r="F30" s="157"/>
      <c r="G30" s="67"/>
    </row>
    <row r="31" spans="1:7" s="172" customFormat="1" ht="16.5">
      <c r="A31" s="74"/>
      <c r="B31" s="171"/>
      <c r="C31" s="94" t="s">
        <v>109</v>
      </c>
      <c r="D31" s="167" t="s">
        <v>49</v>
      </c>
      <c r="E31" s="169">
        <f>0.06*E29</f>
        <v>24.701999999999998</v>
      </c>
      <c r="F31" s="157"/>
      <c r="G31" s="67"/>
    </row>
    <row r="32" spans="1:7" s="172" customFormat="1" ht="16.5">
      <c r="A32" s="74">
        <f>A29+1</f>
        <v>9</v>
      </c>
      <c r="B32" s="168"/>
      <c r="C32" s="166" t="s">
        <v>128</v>
      </c>
      <c r="D32" s="167" t="s">
        <v>47</v>
      </c>
      <c r="E32" s="167">
        <f>E24</f>
        <v>411.7</v>
      </c>
      <c r="F32" s="157"/>
      <c r="G32" s="67"/>
    </row>
    <row r="33" spans="1:7" s="172" customFormat="1" ht="16.5">
      <c r="A33" s="165"/>
      <c r="B33" s="168"/>
      <c r="C33" s="94" t="s">
        <v>188</v>
      </c>
      <c r="D33" s="167" t="s">
        <v>47</v>
      </c>
      <c r="E33" s="167">
        <f>1.15*E32</f>
        <v>473.4549999999999</v>
      </c>
      <c r="F33" s="157"/>
      <c r="G33" s="67"/>
    </row>
    <row r="34" spans="1:7" s="172" customFormat="1" ht="16.5">
      <c r="A34" s="165"/>
      <c r="B34" s="168"/>
      <c r="C34" s="94" t="s">
        <v>132</v>
      </c>
      <c r="D34" s="167" t="s">
        <v>50</v>
      </c>
      <c r="E34" s="167">
        <v>26</v>
      </c>
      <c r="F34" s="157"/>
      <c r="G34" s="67"/>
    </row>
    <row r="35" spans="1:7" s="170" customFormat="1" ht="16.5">
      <c r="A35" s="165"/>
      <c r="B35" s="168"/>
      <c r="C35" s="94" t="s">
        <v>63</v>
      </c>
      <c r="D35" s="167" t="s">
        <v>110</v>
      </c>
      <c r="E35" s="167">
        <f>7*E32</f>
        <v>2881.9</v>
      </c>
      <c r="F35" s="157"/>
      <c r="G35" s="67"/>
    </row>
    <row r="36" spans="1:7" s="170" customFormat="1" ht="33">
      <c r="A36" s="165">
        <f>A32+1</f>
        <v>10</v>
      </c>
      <c r="B36" s="168"/>
      <c r="C36" s="166" t="s">
        <v>126</v>
      </c>
      <c r="D36" s="167" t="s">
        <v>74</v>
      </c>
      <c r="E36" s="167">
        <v>54.3</v>
      </c>
      <c r="F36" s="157"/>
      <c r="G36" s="67"/>
    </row>
    <row r="37" spans="1:7" s="172" customFormat="1" ht="33">
      <c r="A37" s="165">
        <f>A36+1</f>
        <v>11</v>
      </c>
      <c r="B37" s="168"/>
      <c r="C37" s="166" t="s">
        <v>127</v>
      </c>
      <c r="D37" s="167" t="s">
        <v>74</v>
      </c>
      <c r="E37" s="167">
        <v>33.6</v>
      </c>
      <c r="F37" s="157"/>
      <c r="G37" s="67"/>
    </row>
    <row r="38" spans="1:7" s="78" customFormat="1" ht="33">
      <c r="A38" s="165">
        <f>A37+1</f>
        <v>12</v>
      </c>
      <c r="B38" s="168"/>
      <c r="C38" s="166" t="s">
        <v>125</v>
      </c>
      <c r="D38" s="167" t="s">
        <v>50</v>
      </c>
      <c r="E38" s="167">
        <v>53</v>
      </c>
      <c r="F38" s="150"/>
      <c r="G38" s="67"/>
    </row>
    <row r="39" spans="1:7" s="104" customFormat="1" ht="33">
      <c r="A39" s="165">
        <f>A38+1</f>
        <v>13</v>
      </c>
      <c r="B39" s="168"/>
      <c r="C39" s="166" t="s">
        <v>444</v>
      </c>
      <c r="D39" s="167" t="s">
        <v>50</v>
      </c>
      <c r="E39" s="167">
        <v>53</v>
      </c>
      <c r="F39" s="157"/>
      <c r="G39" s="67"/>
    </row>
    <row r="40" spans="1:7" s="104" customFormat="1" ht="33">
      <c r="A40" s="165">
        <f>A39+1</f>
        <v>14</v>
      </c>
      <c r="B40" s="168"/>
      <c r="C40" s="166" t="s">
        <v>139</v>
      </c>
      <c r="D40" s="167" t="s">
        <v>47</v>
      </c>
      <c r="E40" s="167">
        <v>18.9</v>
      </c>
      <c r="F40" s="157"/>
      <c r="G40" s="67"/>
    </row>
    <row r="41" spans="1:7" s="104" customFormat="1" ht="16.5">
      <c r="A41" s="165">
        <f>A40+1</f>
        <v>15</v>
      </c>
      <c r="B41" s="168"/>
      <c r="C41" s="166" t="s">
        <v>141</v>
      </c>
      <c r="D41" s="167" t="s">
        <v>50</v>
      </c>
      <c r="E41" s="167">
        <v>44</v>
      </c>
      <c r="F41" s="157"/>
      <c r="G41" s="67"/>
    </row>
    <row r="42" spans="1:7" s="104" customFormat="1" ht="16.5">
      <c r="A42" s="93"/>
      <c r="B42" s="77"/>
      <c r="C42" s="151" t="s">
        <v>68</v>
      </c>
      <c r="D42" s="77" t="s">
        <v>50</v>
      </c>
      <c r="E42" s="149">
        <v>8.1</v>
      </c>
      <c r="F42" s="157"/>
      <c r="G42" s="67"/>
    </row>
    <row r="43" spans="1:7" s="111" customFormat="1" ht="33">
      <c r="A43" s="93">
        <f>A41+1</f>
        <v>16</v>
      </c>
      <c r="B43" s="101"/>
      <c r="C43" s="102" t="s">
        <v>69</v>
      </c>
      <c r="D43" s="103" t="s">
        <v>52</v>
      </c>
      <c r="E43" s="154">
        <v>1</v>
      </c>
      <c r="F43" s="156"/>
      <c r="G43" s="67"/>
    </row>
    <row r="44" spans="1:7" s="78" customFormat="1" ht="33">
      <c r="A44" s="93">
        <f>A43+1</f>
        <v>17</v>
      </c>
      <c r="B44" s="105"/>
      <c r="C44" s="102" t="s">
        <v>70</v>
      </c>
      <c r="D44" s="103" t="s">
        <v>50</v>
      </c>
      <c r="E44" s="154">
        <v>8.1</v>
      </c>
      <c r="F44" s="150"/>
      <c r="G44" s="67"/>
    </row>
    <row r="45" spans="1:7" s="79" customFormat="1" ht="16.5">
      <c r="A45" s="93">
        <f>A44+1</f>
        <v>18</v>
      </c>
      <c r="B45" s="101"/>
      <c r="C45" s="102" t="s">
        <v>71</v>
      </c>
      <c r="D45" s="103" t="s">
        <v>50</v>
      </c>
      <c r="E45" s="154">
        <f>E44</f>
        <v>8.1</v>
      </c>
      <c r="F45" s="150"/>
      <c r="G45" s="67"/>
    </row>
    <row r="46" spans="1:7" s="79" customFormat="1" ht="16.5">
      <c r="A46" s="93">
        <f>A45+1</f>
        <v>19</v>
      </c>
      <c r="B46" s="105"/>
      <c r="C46" s="102" t="s">
        <v>72</v>
      </c>
      <c r="D46" s="103" t="s">
        <v>50</v>
      </c>
      <c r="E46" s="154">
        <f>E44</f>
        <v>8.1</v>
      </c>
      <c r="F46" s="150"/>
      <c r="G46" s="67"/>
    </row>
    <row r="47" spans="1:7" s="172" customFormat="1" ht="31.5">
      <c r="A47" s="93">
        <f>A46+1</f>
        <v>20</v>
      </c>
      <c r="B47" s="107"/>
      <c r="C47" s="108" t="s">
        <v>57</v>
      </c>
      <c r="D47" s="109" t="s">
        <v>53</v>
      </c>
      <c r="E47" s="155">
        <v>70</v>
      </c>
      <c r="F47" s="150"/>
      <c r="G47" s="67"/>
    </row>
    <row r="48" spans="1:7" s="216" customFormat="1" ht="16.5">
      <c r="A48" s="93"/>
      <c r="B48" s="77"/>
      <c r="C48" s="151" t="s">
        <v>104</v>
      </c>
      <c r="D48" s="77" t="s">
        <v>50</v>
      </c>
      <c r="E48" s="149">
        <f>4.3+2.8</f>
        <v>7.1</v>
      </c>
      <c r="F48" s="150"/>
      <c r="G48" s="67"/>
    </row>
    <row r="49" spans="1:7" s="34" customFormat="1" ht="16.5">
      <c r="A49" s="165">
        <f>A47+1</f>
        <v>21</v>
      </c>
      <c r="B49" s="74"/>
      <c r="C49" s="81" t="s">
        <v>133</v>
      </c>
      <c r="D49" s="74" t="s">
        <v>56</v>
      </c>
      <c r="E49" s="75">
        <v>1</v>
      </c>
      <c r="F49" s="150"/>
      <c r="G49" s="67"/>
    </row>
    <row r="50" spans="1:7" s="34" customFormat="1" ht="16.5">
      <c r="A50" s="165">
        <f>A49+1</f>
        <v>22</v>
      </c>
      <c r="B50" s="74"/>
      <c r="C50" s="81" t="s">
        <v>189</v>
      </c>
      <c r="D50" s="74" t="s">
        <v>110</v>
      </c>
      <c r="E50" s="75">
        <v>2</v>
      </c>
      <c r="F50" s="150"/>
      <c r="G50" s="67"/>
    </row>
    <row r="51" spans="1:7" s="34" customFormat="1" ht="49.5">
      <c r="A51" s="165">
        <f>A50+1</f>
        <v>23</v>
      </c>
      <c r="B51" s="168"/>
      <c r="C51" s="166" t="s">
        <v>445</v>
      </c>
      <c r="D51" s="167" t="s">
        <v>110</v>
      </c>
      <c r="E51" s="167">
        <v>5</v>
      </c>
      <c r="F51" s="150"/>
      <c r="G51" s="67"/>
    </row>
    <row r="52" spans="1:7" s="212" customFormat="1" ht="16.5">
      <c r="A52" s="210"/>
      <c r="B52" s="210"/>
      <c r="C52" s="209"/>
      <c r="D52" s="209"/>
      <c r="E52" s="209"/>
      <c r="F52" s="211"/>
      <c r="G52" s="211"/>
    </row>
    <row r="53" spans="1:7" s="216" customFormat="1" ht="16.5">
      <c r="A53" s="213"/>
      <c r="B53" s="213"/>
      <c r="C53" s="214" t="s">
        <v>54</v>
      </c>
      <c r="D53" s="213" t="s">
        <v>55</v>
      </c>
      <c r="E53" s="213"/>
      <c r="F53" s="215"/>
      <c r="G53" s="215"/>
    </row>
    <row r="54" s="124" customFormat="1" ht="16.5">
      <c r="E54" s="110"/>
    </row>
    <row r="55" s="34" customFormat="1" ht="16.5">
      <c r="C55" s="34" t="s">
        <v>177</v>
      </c>
    </row>
    <row r="56" spans="2:6" s="34" customFormat="1" ht="16.5">
      <c r="B56" s="125"/>
      <c r="C56" s="125" t="s">
        <v>164</v>
      </c>
      <c r="E56" s="86"/>
      <c r="F56" s="125"/>
    </row>
    <row r="57" spans="5:7" s="124" customFormat="1" ht="16.5">
      <c r="E57" s="110"/>
      <c r="G57" s="125"/>
    </row>
    <row r="58" spans="5:7" s="124" customFormat="1" ht="16.5">
      <c r="E58" s="110"/>
      <c r="G58" s="125"/>
    </row>
    <row r="59" spans="5:7" s="124" customFormat="1" ht="16.5">
      <c r="E59" s="110"/>
      <c r="G59" s="125"/>
    </row>
    <row r="60" spans="5:7" s="68" customFormat="1" ht="16.5">
      <c r="E60" s="69"/>
      <c r="G60" s="70"/>
    </row>
    <row r="61" spans="5:7" s="68" customFormat="1" ht="16.5">
      <c r="E61" s="69"/>
      <c r="G61" s="70"/>
    </row>
    <row r="62" spans="5:7" s="68" customFormat="1" ht="16.5">
      <c r="E62" s="69"/>
      <c r="G62" s="70"/>
    </row>
    <row r="63" spans="5:7" s="68" customFormat="1" ht="16.5">
      <c r="E63" s="69"/>
      <c r="G63" s="70"/>
    </row>
    <row r="64" spans="5:7" s="68" customFormat="1" ht="16.5">
      <c r="E64" s="69"/>
      <c r="G64" s="70"/>
    </row>
    <row r="65" spans="5:7" s="68" customFormat="1" ht="16.5">
      <c r="E65" s="69"/>
      <c r="G65" s="70"/>
    </row>
    <row r="66" spans="5:7" s="68" customFormat="1" ht="16.5">
      <c r="E66" s="69"/>
      <c r="G66" s="70"/>
    </row>
    <row r="67" spans="5:7" s="68" customFormat="1" ht="16.5">
      <c r="E67" s="69"/>
      <c r="G67" s="70"/>
    </row>
    <row r="68" spans="5:7" s="68" customFormat="1" ht="16.5">
      <c r="E68" s="69"/>
      <c r="G68" s="70"/>
    </row>
    <row r="69" spans="5:7" s="68" customFormat="1" ht="16.5">
      <c r="E69" s="69"/>
      <c r="G69" s="70"/>
    </row>
    <row r="70" spans="5:7" s="68" customFormat="1" ht="16.5">
      <c r="E70" s="69"/>
      <c r="G70" s="70"/>
    </row>
    <row r="71" spans="5:7" s="68" customFormat="1" ht="16.5">
      <c r="E71" s="69"/>
      <c r="G71" s="70"/>
    </row>
    <row r="72" spans="5:7" s="68" customFormat="1" ht="16.5">
      <c r="E72" s="69"/>
      <c r="G72" s="70"/>
    </row>
    <row r="73" spans="5:7" s="68" customFormat="1" ht="16.5">
      <c r="E73" s="69"/>
      <c r="G73" s="70"/>
    </row>
    <row r="74" spans="5:7" s="68" customFormat="1" ht="16.5">
      <c r="E74" s="69"/>
      <c r="G74" s="70"/>
    </row>
    <row r="75" spans="5:7" s="68" customFormat="1" ht="16.5">
      <c r="E75" s="69"/>
      <c r="G75" s="70"/>
    </row>
    <row r="76" spans="5:7" s="68" customFormat="1" ht="16.5">
      <c r="E76" s="69"/>
      <c r="G76" s="70"/>
    </row>
    <row r="77" spans="5:7" s="68" customFormat="1" ht="16.5">
      <c r="E77" s="69"/>
      <c r="G77" s="70"/>
    </row>
    <row r="78" spans="5:7" s="68" customFormat="1" ht="16.5">
      <c r="E78" s="69"/>
      <c r="G78" s="70"/>
    </row>
    <row r="79" spans="5:7" s="68" customFormat="1" ht="16.5">
      <c r="E79" s="69"/>
      <c r="G79" s="70"/>
    </row>
    <row r="80" spans="5:7" s="68" customFormat="1" ht="16.5">
      <c r="E80" s="69"/>
      <c r="G80" s="70"/>
    </row>
    <row r="81" spans="5:7" s="68" customFormat="1" ht="16.5">
      <c r="E81" s="69"/>
      <c r="G81" s="70"/>
    </row>
    <row r="82" spans="5:7" s="68" customFormat="1" ht="16.5">
      <c r="E82" s="69"/>
      <c r="G82" s="70"/>
    </row>
    <row r="83" spans="5:7" s="68" customFormat="1" ht="16.5">
      <c r="E83" s="69"/>
      <c r="G83" s="70"/>
    </row>
    <row r="84" spans="5:7" s="68" customFormat="1" ht="16.5">
      <c r="E84" s="69"/>
      <c r="G84" s="70"/>
    </row>
    <row r="85" spans="5:7" s="68" customFormat="1" ht="16.5">
      <c r="E85" s="69"/>
      <c r="G85" s="70"/>
    </row>
    <row r="86" spans="5:7" s="68" customFormat="1" ht="16.5">
      <c r="E86" s="69"/>
      <c r="G86" s="70"/>
    </row>
    <row r="87" spans="5:7" s="68" customFormat="1" ht="16.5">
      <c r="E87" s="69"/>
      <c r="G87" s="70"/>
    </row>
    <row r="88" spans="5:7" s="68" customFormat="1" ht="16.5">
      <c r="E88" s="69"/>
      <c r="G88" s="70"/>
    </row>
    <row r="89" spans="5:7" s="68" customFormat="1" ht="16.5">
      <c r="E89" s="69"/>
      <c r="G89" s="70"/>
    </row>
    <row r="90" spans="5:7" s="68" customFormat="1" ht="16.5">
      <c r="E90" s="69"/>
      <c r="G90" s="70"/>
    </row>
    <row r="91" spans="5:7" s="68" customFormat="1" ht="16.5">
      <c r="E91" s="69"/>
      <c r="G91" s="70"/>
    </row>
    <row r="92" spans="5:7" s="68" customFormat="1" ht="16.5">
      <c r="E92" s="69"/>
      <c r="G92" s="70"/>
    </row>
    <row r="93" spans="5:7" s="68" customFormat="1" ht="16.5">
      <c r="E93" s="69"/>
      <c r="G93" s="70"/>
    </row>
    <row r="94" spans="5:7" s="68" customFormat="1" ht="16.5">
      <c r="E94" s="69"/>
      <c r="G94" s="70"/>
    </row>
    <row r="95" spans="5:7" s="68" customFormat="1" ht="16.5">
      <c r="E95" s="69"/>
      <c r="G95" s="70"/>
    </row>
    <row r="96" spans="5:7" s="68" customFormat="1" ht="16.5">
      <c r="E96" s="69"/>
      <c r="G96" s="70"/>
    </row>
    <row r="97" spans="5:7" s="68" customFormat="1" ht="16.5">
      <c r="E97" s="69"/>
      <c r="G97" s="70"/>
    </row>
    <row r="98" spans="1:7" ht="16.5">
      <c r="A98" s="68"/>
      <c r="B98" s="68"/>
      <c r="C98" s="68"/>
      <c r="D98" s="68"/>
      <c r="E98" s="69"/>
      <c r="F98" s="68"/>
      <c r="G98" s="70"/>
    </row>
    <row r="99" spans="1:7" ht="16.5">
      <c r="A99" s="68"/>
      <c r="B99" s="68"/>
      <c r="C99" s="68"/>
      <c r="D99" s="68"/>
      <c r="E99" s="69"/>
      <c r="F99" s="68"/>
      <c r="G99" s="70"/>
    </row>
    <row r="100" spans="1:7" ht="16.5">
      <c r="A100" s="68"/>
      <c r="B100" s="68"/>
      <c r="C100" s="68"/>
      <c r="D100" s="68"/>
      <c r="E100" s="69"/>
      <c r="F100" s="68"/>
      <c r="G100" s="70"/>
    </row>
    <row r="101" spans="1:7" ht="16.5">
      <c r="A101" s="68"/>
      <c r="B101" s="68"/>
      <c r="C101" s="68"/>
      <c r="D101" s="68"/>
      <c r="E101" s="69"/>
      <c r="F101" s="68"/>
      <c r="G101" s="70"/>
    </row>
    <row r="102" spans="1:7" ht="16.5">
      <c r="A102" s="68"/>
      <c r="B102" s="68"/>
      <c r="C102" s="68"/>
      <c r="D102" s="68"/>
      <c r="E102" s="69"/>
      <c r="F102" s="68"/>
      <c r="G102" s="70"/>
    </row>
    <row r="103" spans="1:7" ht="16.5">
      <c r="A103" s="68"/>
      <c r="B103" s="68"/>
      <c r="C103" s="68"/>
      <c r="D103" s="68"/>
      <c r="E103" s="69"/>
      <c r="F103" s="68"/>
      <c r="G103" s="70"/>
    </row>
    <row r="104" spans="1:7" ht="16.5">
      <c r="A104" s="68"/>
      <c r="B104" s="68"/>
      <c r="C104" s="68"/>
      <c r="D104" s="68"/>
      <c r="E104" s="69"/>
      <c r="F104" s="68"/>
      <c r="G104" s="70"/>
    </row>
    <row r="105" spans="1:7" ht="16.5">
      <c r="A105" s="68"/>
      <c r="B105" s="68"/>
      <c r="C105" s="68"/>
      <c r="D105" s="68"/>
      <c r="E105" s="69"/>
      <c r="F105" s="68"/>
      <c r="G105" s="70"/>
    </row>
    <row r="106" spans="1:7" ht="16.5">
      <c r="A106" s="68"/>
      <c r="B106" s="68"/>
      <c r="C106" s="68"/>
      <c r="D106" s="68"/>
      <c r="E106" s="69"/>
      <c r="F106" s="68"/>
      <c r="G106" s="70"/>
    </row>
    <row r="107" spans="1:7" ht="16.5">
      <c r="A107" s="68"/>
      <c r="B107" s="68"/>
      <c r="C107" s="68"/>
      <c r="D107" s="68"/>
      <c r="E107" s="69"/>
      <c r="F107" s="68"/>
      <c r="G107" s="70"/>
    </row>
    <row r="108" spans="1:7" ht="16.5">
      <c r="A108" s="68"/>
      <c r="B108" s="68"/>
      <c r="C108" s="68"/>
      <c r="D108" s="68"/>
      <c r="E108" s="69"/>
      <c r="F108" s="68"/>
      <c r="G108" s="70"/>
    </row>
    <row r="109" spans="1:7" ht="16.5">
      <c r="A109" s="68"/>
      <c r="B109" s="68"/>
      <c r="C109" s="68"/>
      <c r="D109" s="68"/>
      <c r="E109" s="69"/>
      <c r="F109" s="68"/>
      <c r="G109" s="70"/>
    </row>
    <row r="110" spans="1:7" ht="16.5">
      <c r="A110" s="68"/>
      <c r="B110" s="68"/>
      <c r="C110" s="68"/>
      <c r="D110" s="68"/>
      <c r="E110" s="69"/>
      <c r="F110" s="68"/>
      <c r="G110" s="70"/>
    </row>
    <row r="111" spans="1:7" ht="16.5">
      <c r="A111" s="68"/>
      <c r="B111" s="68"/>
      <c r="C111" s="68"/>
      <c r="D111" s="68"/>
      <c r="E111" s="69"/>
      <c r="F111" s="68"/>
      <c r="G111" s="70"/>
    </row>
    <row r="112" spans="1:7" ht="16.5">
      <c r="A112" s="68"/>
      <c r="B112" s="68"/>
      <c r="C112" s="68"/>
      <c r="D112" s="68"/>
      <c r="E112" s="69"/>
      <c r="F112" s="68"/>
      <c r="G112" s="70"/>
    </row>
    <row r="113" spans="1:7" ht="16.5">
      <c r="A113" s="68"/>
      <c r="B113" s="68"/>
      <c r="C113" s="68"/>
      <c r="D113" s="68"/>
      <c r="E113" s="69"/>
      <c r="F113" s="68"/>
      <c r="G113" s="70"/>
    </row>
    <row r="114" spans="1:7" ht="16.5">
      <c r="A114" s="68"/>
      <c r="B114" s="68"/>
      <c r="C114" s="68"/>
      <c r="D114" s="68"/>
      <c r="E114" s="69"/>
      <c r="F114" s="68"/>
      <c r="G114" s="70"/>
    </row>
    <row r="115" spans="1:7" ht="16.5">
      <c r="A115" s="68"/>
      <c r="B115" s="68"/>
      <c r="C115" s="68"/>
      <c r="D115" s="68"/>
      <c r="E115" s="69"/>
      <c r="F115" s="68"/>
      <c r="G115" s="70"/>
    </row>
    <row r="116" spans="1:7" ht="16.5">
      <c r="A116" s="68"/>
      <c r="B116" s="68"/>
      <c r="C116" s="68"/>
      <c r="D116" s="68"/>
      <c r="E116" s="69"/>
      <c r="F116" s="68"/>
      <c r="G116" s="70"/>
    </row>
    <row r="117" spans="1:7" ht="16.5">
      <c r="A117" s="68"/>
      <c r="B117" s="68"/>
      <c r="C117" s="68"/>
      <c r="D117" s="68"/>
      <c r="E117" s="69"/>
      <c r="F117" s="68"/>
      <c r="G117" s="70"/>
    </row>
    <row r="118" spans="1:7" ht="16.5">
      <c r="A118" s="68"/>
      <c r="B118" s="68"/>
      <c r="C118" s="68"/>
      <c r="D118" s="68"/>
      <c r="E118" s="69"/>
      <c r="F118" s="68"/>
      <c r="G118" s="70"/>
    </row>
    <row r="119" spans="1:7" ht="16.5">
      <c r="A119" s="68"/>
      <c r="B119" s="68"/>
      <c r="C119" s="68"/>
      <c r="D119" s="68"/>
      <c r="E119" s="69"/>
      <c r="F119" s="68"/>
      <c r="G119" s="70"/>
    </row>
    <row r="120" spans="1:7" ht="16.5">
      <c r="A120" s="68"/>
      <c r="B120" s="68"/>
      <c r="C120" s="68"/>
      <c r="D120" s="68"/>
      <c r="E120" s="69"/>
      <c r="F120" s="68"/>
      <c r="G120" s="70"/>
    </row>
    <row r="121" spans="1:7" ht="16.5">
      <c r="A121" s="68"/>
      <c r="B121" s="68"/>
      <c r="C121" s="68"/>
      <c r="D121" s="68"/>
      <c r="E121" s="69"/>
      <c r="F121" s="68"/>
      <c r="G121" s="70"/>
    </row>
    <row r="122" spans="1:7" ht="16.5">
      <c r="A122" s="68"/>
      <c r="B122" s="68"/>
      <c r="C122" s="68"/>
      <c r="D122" s="68"/>
      <c r="E122" s="69"/>
      <c r="F122" s="68"/>
      <c r="G122" s="70"/>
    </row>
    <row r="123" spans="1:7" ht="16.5">
      <c r="A123" s="68"/>
      <c r="B123" s="68"/>
      <c r="C123" s="68"/>
      <c r="D123" s="68"/>
      <c r="E123" s="69"/>
      <c r="F123" s="68"/>
      <c r="G123" s="70"/>
    </row>
    <row r="124" spans="1:7" ht="16.5">
      <c r="A124" s="68"/>
      <c r="B124" s="68"/>
      <c r="C124" s="68"/>
      <c r="D124" s="68"/>
      <c r="E124" s="69"/>
      <c r="F124" s="68"/>
      <c r="G124" s="70"/>
    </row>
    <row r="125" spans="1:7" ht="16.5">
      <c r="A125" s="68"/>
      <c r="B125" s="68"/>
      <c r="C125" s="68"/>
      <c r="D125" s="68"/>
      <c r="E125" s="69"/>
      <c r="F125" s="68"/>
      <c r="G125" s="70"/>
    </row>
    <row r="126" spans="1:7" ht="16.5">
      <c r="A126" s="68"/>
      <c r="B126" s="68"/>
      <c r="C126" s="68"/>
      <c r="D126" s="68"/>
      <c r="E126" s="69"/>
      <c r="F126" s="68"/>
      <c r="G126" s="70"/>
    </row>
    <row r="127" spans="1:7" ht="16.5">
      <c r="A127" s="68"/>
      <c r="B127" s="68"/>
      <c r="C127" s="68"/>
      <c r="D127" s="68"/>
      <c r="E127" s="69"/>
      <c r="F127" s="68"/>
      <c r="G127" s="70"/>
    </row>
    <row r="128" spans="1:7" ht="16.5">
      <c r="A128" s="68"/>
      <c r="B128" s="68"/>
      <c r="C128" s="68"/>
      <c r="D128" s="68"/>
      <c r="E128" s="69"/>
      <c r="F128" s="68"/>
      <c r="G128" s="70"/>
    </row>
    <row r="129" spans="1:7" ht="16.5">
      <c r="A129" s="68"/>
      <c r="B129" s="68"/>
      <c r="C129" s="68"/>
      <c r="D129" s="68"/>
      <c r="E129" s="69"/>
      <c r="F129" s="68"/>
      <c r="G129" s="70"/>
    </row>
    <row r="130" spans="1:7" ht="16.5">
      <c r="A130" s="68"/>
      <c r="B130" s="68"/>
      <c r="C130" s="68"/>
      <c r="D130" s="68"/>
      <c r="E130" s="69"/>
      <c r="F130" s="68"/>
      <c r="G130" s="70"/>
    </row>
    <row r="131" spans="1:7" ht="16.5">
      <c r="A131" s="68"/>
      <c r="B131" s="68"/>
      <c r="C131" s="68"/>
      <c r="D131" s="68"/>
      <c r="E131" s="69"/>
      <c r="F131" s="68"/>
      <c r="G131" s="70"/>
    </row>
    <row r="132" spans="1:7" ht="16.5">
      <c r="A132" s="68"/>
      <c r="B132" s="68"/>
      <c r="C132" s="68"/>
      <c r="D132" s="68"/>
      <c r="E132" s="69"/>
      <c r="F132" s="68"/>
      <c r="G132" s="70"/>
    </row>
    <row r="133" spans="1:7" ht="16.5">
      <c r="A133" s="68"/>
      <c r="B133" s="68"/>
      <c r="C133" s="68"/>
      <c r="D133" s="68"/>
      <c r="E133" s="69"/>
      <c r="F133" s="68"/>
      <c r="G133" s="70"/>
    </row>
    <row r="134" spans="1:7" ht="16.5">
      <c r="A134" s="68"/>
      <c r="B134" s="68"/>
      <c r="C134" s="68"/>
      <c r="D134" s="68"/>
      <c r="E134" s="69"/>
      <c r="F134" s="68"/>
      <c r="G134" s="70"/>
    </row>
    <row r="135" spans="1:7" ht="16.5">
      <c r="A135" s="68"/>
      <c r="B135" s="68"/>
      <c r="C135" s="68"/>
      <c r="D135" s="68"/>
      <c r="E135" s="69"/>
      <c r="F135" s="68"/>
      <c r="G135" s="70"/>
    </row>
    <row r="136" spans="1:7" ht="16.5">
      <c r="A136" s="68"/>
      <c r="B136" s="68"/>
      <c r="C136" s="68"/>
      <c r="D136" s="68"/>
      <c r="E136" s="69"/>
      <c r="F136" s="68"/>
      <c r="G136" s="70"/>
    </row>
    <row r="137" spans="1:7" ht="16.5">
      <c r="A137" s="68"/>
      <c r="B137" s="68"/>
      <c r="C137" s="68"/>
      <c r="D137" s="68"/>
      <c r="E137" s="69"/>
      <c r="F137" s="68"/>
      <c r="G137" s="70"/>
    </row>
    <row r="138" spans="1:7" ht="16.5">
      <c r="A138" s="68"/>
      <c r="B138" s="68"/>
      <c r="C138" s="68"/>
      <c r="D138" s="68"/>
      <c r="E138" s="69"/>
      <c r="F138" s="68"/>
      <c r="G138" s="70"/>
    </row>
    <row r="139" spans="1:7" ht="16.5">
      <c r="A139" s="68"/>
      <c r="B139" s="68"/>
      <c r="C139" s="68"/>
      <c r="D139" s="68"/>
      <c r="E139" s="69"/>
      <c r="F139" s="68"/>
      <c r="G139" s="70"/>
    </row>
    <row r="140" spans="1:7" ht="16.5">
      <c r="A140" s="68"/>
      <c r="B140" s="68"/>
      <c r="C140" s="68"/>
      <c r="D140" s="68"/>
      <c r="E140" s="69"/>
      <c r="F140" s="68"/>
      <c r="G140" s="70"/>
    </row>
    <row r="141" spans="1:7" ht="16.5">
      <c r="A141" s="68"/>
      <c r="B141" s="68"/>
      <c r="C141" s="68"/>
      <c r="D141" s="68"/>
      <c r="E141" s="69"/>
      <c r="F141" s="68"/>
      <c r="G141" s="70"/>
    </row>
    <row r="142" spans="1:7" ht="16.5">
      <c r="A142" s="68"/>
      <c r="B142" s="68"/>
      <c r="C142" s="68"/>
      <c r="D142" s="68"/>
      <c r="E142" s="69"/>
      <c r="F142" s="68"/>
      <c r="G142" s="70"/>
    </row>
  </sheetData>
  <sheetProtection/>
  <mergeCells count="7">
    <mergeCell ref="A6:G6"/>
    <mergeCell ref="A9:G9"/>
    <mergeCell ref="A8:C8"/>
    <mergeCell ref="A1:G1"/>
    <mergeCell ref="A2:G2"/>
    <mergeCell ref="A3:G3"/>
    <mergeCell ref="A5:G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37"/>
  <sheetViews>
    <sheetView showZeros="0" view="pageBreakPreview" zoomScaleSheetLayoutView="100" zoomScalePageLayoutView="0" workbookViewId="0" topLeftCell="A13">
      <selection activeCell="C18" sqref="C18"/>
    </sheetView>
  </sheetViews>
  <sheetFormatPr defaultColWidth="7.140625" defaultRowHeight="15"/>
  <cols>
    <col min="1" max="1" width="5.7109375" style="126" customWidth="1"/>
    <col min="2" max="2" width="5.28125" style="126" customWidth="1"/>
    <col min="3" max="3" width="37.421875" style="126" customWidth="1"/>
    <col min="4" max="4" width="10.28125" style="126" customWidth="1"/>
    <col min="5" max="5" width="10.57421875" style="127" customWidth="1"/>
    <col min="6" max="6" width="9.28125" style="126" customWidth="1"/>
    <col min="7" max="7" width="9.8515625" style="128" customWidth="1"/>
    <col min="8" max="203" width="9.140625" style="126" customWidth="1"/>
    <col min="204" max="16384" width="7.140625" style="126" customWidth="1"/>
  </cols>
  <sheetData>
    <row r="1" spans="1:7" s="55" customFormat="1" ht="18">
      <c r="A1" s="247" t="s">
        <v>184</v>
      </c>
      <c r="B1" s="247"/>
      <c r="C1" s="247"/>
      <c r="D1" s="247"/>
      <c r="E1" s="247"/>
      <c r="F1" s="247"/>
      <c r="G1" s="247"/>
    </row>
    <row r="2" spans="1:7" s="56" customFormat="1" ht="17.25" customHeight="1">
      <c r="A2" s="248" t="s">
        <v>75</v>
      </c>
      <c r="B2" s="248"/>
      <c r="C2" s="248"/>
      <c r="D2" s="248"/>
      <c r="E2" s="248"/>
      <c r="F2" s="248"/>
      <c r="G2" s="248"/>
    </row>
    <row r="3" spans="1:7" s="57" customFormat="1" ht="10.5" customHeight="1">
      <c r="A3" s="249" t="s">
        <v>170</v>
      </c>
      <c r="B3" s="249"/>
      <c r="C3" s="249"/>
      <c r="D3" s="249"/>
      <c r="E3" s="249"/>
      <c r="F3" s="249"/>
      <c r="G3" s="249"/>
    </row>
    <row r="4" spans="1:7" s="62" customFormat="1" ht="15.75">
      <c r="A4" s="58"/>
      <c r="B4" s="59"/>
      <c r="C4" s="60"/>
      <c r="D4" s="61"/>
      <c r="E4" s="59"/>
      <c r="F4" s="58"/>
      <c r="G4" s="58"/>
    </row>
    <row r="5" spans="1:7" s="63" customFormat="1" ht="32.25" customHeight="1">
      <c r="A5" s="250" t="s">
        <v>179</v>
      </c>
      <c r="B5" s="250"/>
      <c r="C5" s="250"/>
      <c r="D5" s="250"/>
      <c r="E5" s="250"/>
      <c r="F5" s="250"/>
      <c r="G5" s="250"/>
    </row>
    <row r="6" spans="1:7" s="63" customFormat="1" ht="32.25" customHeight="1">
      <c r="A6" s="250" t="s">
        <v>180</v>
      </c>
      <c r="B6" s="250"/>
      <c r="C6" s="250"/>
      <c r="D6" s="250"/>
      <c r="E6" s="250"/>
      <c r="F6" s="250"/>
      <c r="G6" s="250"/>
    </row>
    <row r="7" spans="1:7" s="63" customFormat="1" ht="16.5">
      <c r="A7" s="202" t="s">
        <v>181</v>
      </c>
      <c r="B7" s="202"/>
      <c r="C7" s="202"/>
      <c r="D7" s="203"/>
      <c r="E7" s="203"/>
      <c r="F7" s="203"/>
      <c r="G7" s="203"/>
    </row>
    <row r="8" spans="1:7" s="66" customFormat="1" ht="14.25" customHeight="1">
      <c r="A8" s="252" t="s">
        <v>182</v>
      </c>
      <c r="B8" s="252"/>
      <c r="C8" s="252"/>
      <c r="D8" s="164"/>
      <c r="E8" s="164"/>
      <c r="F8" s="164"/>
      <c r="G8" s="164"/>
    </row>
    <row r="9" spans="1:7" s="204" customFormat="1" ht="80.25" customHeight="1">
      <c r="A9" s="251" t="s">
        <v>183</v>
      </c>
      <c r="B9" s="251"/>
      <c r="C9" s="251"/>
      <c r="D9" s="251"/>
      <c r="E9" s="251"/>
      <c r="F9" s="251"/>
      <c r="G9" s="251"/>
    </row>
    <row r="10" spans="4:7" s="65" customFormat="1" ht="16.5">
      <c r="D10" s="173"/>
      <c r="E10" s="173"/>
      <c r="F10" s="64"/>
      <c r="G10" s="173"/>
    </row>
    <row r="11" spans="1:7" s="66" customFormat="1" ht="16.5">
      <c r="A11" s="205" t="s">
        <v>171</v>
      </c>
      <c r="B11" s="198"/>
      <c r="C11" s="199"/>
      <c r="D11" s="199"/>
      <c r="E11" s="199"/>
      <c r="F11" s="200"/>
      <c r="G11" s="200"/>
    </row>
    <row r="12" spans="1:7" s="66" customFormat="1" ht="16.5">
      <c r="A12" s="197" t="s">
        <v>172</v>
      </c>
      <c r="B12" s="198"/>
      <c r="C12" s="199"/>
      <c r="D12" s="199"/>
      <c r="E12" s="199"/>
      <c r="F12" s="200"/>
      <c r="G12" s="200"/>
    </row>
    <row r="13" spans="1:7" s="66" customFormat="1" ht="16.5">
      <c r="A13" s="197" t="s">
        <v>169</v>
      </c>
      <c r="B13" s="198"/>
      <c r="C13" s="199"/>
      <c r="D13" s="199"/>
      <c r="E13" s="199"/>
      <c r="F13" s="200"/>
      <c r="G13" s="200"/>
    </row>
    <row r="14" spans="1:7" s="66" customFormat="1" ht="16.5">
      <c r="A14" s="199"/>
      <c r="B14" s="199"/>
      <c r="C14" s="199"/>
      <c r="D14" s="199"/>
      <c r="E14" s="199"/>
      <c r="F14" s="200"/>
      <c r="G14" s="200"/>
    </row>
    <row r="15" spans="1:7" s="208" customFormat="1" ht="57" customHeight="1">
      <c r="A15" s="206" t="s">
        <v>173</v>
      </c>
      <c r="B15" s="206" t="s">
        <v>44</v>
      </c>
      <c r="C15" s="206" t="s">
        <v>45</v>
      </c>
      <c r="D15" s="207" t="s">
        <v>174</v>
      </c>
      <c r="E15" s="206" t="s">
        <v>46</v>
      </c>
      <c r="F15" s="207" t="s">
        <v>175</v>
      </c>
      <c r="G15" s="207" t="s">
        <v>176</v>
      </c>
    </row>
    <row r="16" spans="1:7" s="175" customFormat="1" ht="12.75">
      <c r="A16" s="176">
        <v>1</v>
      </c>
      <c r="B16" s="176">
        <v>2</v>
      </c>
      <c r="C16" s="177">
        <v>3</v>
      </c>
      <c r="D16" s="176">
        <v>4</v>
      </c>
      <c r="E16" s="176">
        <v>5</v>
      </c>
      <c r="F16" s="176">
        <v>6</v>
      </c>
      <c r="G16" s="176">
        <v>7</v>
      </c>
    </row>
    <row r="17" spans="1:7" s="35" customFormat="1" ht="16.5">
      <c r="A17" s="43"/>
      <c r="B17" s="43"/>
      <c r="C17" s="43" t="s">
        <v>75</v>
      </c>
      <c r="D17" s="43"/>
      <c r="E17" s="43"/>
      <c r="F17" s="43"/>
      <c r="G17" s="43"/>
    </row>
    <row r="18" spans="1:7" s="54" customFormat="1" ht="49.5">
      <c r="A18" s="112">
        <v>1</v>
      </c>
      <c r="B18" s="113"/>
      <c r="C18" s="96" t="s">
        <v>76</v>
      </c>
      <c r="D18" s="97" t="s">
        <v>47</v>
      </c>
      <c r="E18" s="97">
        <v>630.3</v>
      </c>
      <c r="F18" s="98"/>
      <c r="G18" s="33"/>
    </row>
    <row r="19" spans="1:7" s="54" customFormat="1" ht="33">
      <c r="A19" s="112">
        <f>A18+1</f>
        <v>2</v>
      </c>
      <c r="B19" s="114"/>
      <c r="C19" s="96" t="s">
        <v>77</v>
      </c>
      <c r="D19" s="97" t="s">
        <v>47</v>
      </c>
      <c r="E19" s="98">
        <f>E18</f>
        <v>630.3</v>
      </c>
      <c r="F19" s="98"/>
      <c r="G19" s="33"/>
    </row>
    <row r="20" spans="1:7" s="54" customFormat="1" ht="49.5">
      <c r="A20" s="112">
        <f>A19+1</f>
        <v>3</v>
      </c>
      <c r="B20" s="114"/>
      <c r="C20" s="96" t="s">
        <v>190</v>
      </c>
      <c r="D20" s="97" t="s">
        <v>64</v>
      </c>
      <c r="E20" s="98">
        <v>1</v>
      </c>
      <c r="F20" s="98"/>
      <c r="G20" s="33"/>
    </row>
    <row r="21" spans="1:7" s="54" customFormat="1" ht="16.5">
      <c r="A21" s="112">
        <f>A20+1</f>
        <v>4</v>
      </c>
      <c r="B21" s="114"/>
      <c r="C21" s="96" t="s">
        <v>463</v>
      </c>
      <c r="D21" s="97" t="s">
        <v>64</v>
      </c>
      <c r="E21" s="98">
        <v>1</v>
      </c>
      <c r="F21" s="98"/>
      <c r="G21" s="33"/>
    </row>
    <row r="22" spans="1:7" s="54" customFormat="1" ht="33">
      <c r="A22" s="112">
        <f>A21+1</f>
        <v>5</v>
      </c>
      <c r="B22" s="114"/>
      <c r="C22" s="96" t="s">
        <v>464</v>
      </c>
      <c r="D22" s="97" t="s">
        <v>53</v>
      </c>
      <c r="E22" s="98">
        <v>4.05</v>
      </c>
      <c r="F22" s="98"/>
      <c r="G22" s="33"/>
    </row>
    <row r="23" spans="1:7" s="54" customFormat="1" ht="16.5">
      <c r="A23" s="112"/>
      <c r="B23" s="114"/>
      <c r="C23" s="99" t="s">
        <v>465</v>
      </c>
      <c r="D23" s="97" t="s">
        <v>466</v>
      </c>
      <c r="E23" s="98">
        <f>ROUND(0.4*E22,2)</f>
        <v>1.62</v>
      </c>
      <c r="F23" s="98"/>
      <c r="G23" s="33"/>
    </row>
    <row r="24" spans="1:7" s="54" customFormat="1" ht="16.5">
      <c r="A24" s="112"/>
      <c r="B24" s="114"/>
      <c r="C24" s="99" t="s">
        <v>467</v>
      </c>
      <c r="D24" s="97" t="s">
        <v>53</v>
      </c>
      <c r="E24" s="98">
        <f>ROUND(0.25*E22,2)</f>
        <v>1.01</v>
      </c>
      <c r="F24" s="116"/>
      <c r="G24" s="33"/>
    </row>
    <row r="25" spans="1:7" s="54" customFormat="1" ht="16.5">
      <c r="A25" s="112">
        <f>A22+1</f>
        <v>6</v>
      </c>
      <c r="B25" s="114"/>
      <c r="C25" s="96" t="s">
        <v>7</v>
      </c>
      <c r="D25" s="97" t="s">
        <v>47</v>
      </c>
      <c r="E25" s="98">
        <f>E19</f>
        <v>630.3</v>
      </c>
      <c r="F25" s="98"/>
      <c r="G25" s="33"/>
    </row>
    <row r="26" spans="1:7" s="54" customFormat="1" ht="33">
      <c r="A26" s="112">
        <f>A25+1</f>
        <v>7</v>
      </c>
      <c r="B26" s="115"/>
      <c r="C26" s="96" t="s">
        <v>446</v>
      </c>
      <c r="D26" s="97" t="s">
        <v>47</v>
      </c>
      <c r="E26" s="98">
        <f>344.3-16.77</f>
        <v>327.53000000000003</v>
      </c>
      <c r="F26" s="98"/>
      <c r="G26" s="33"/>
    </row>
    <row r="27" spans="1:7" s="54" customFormat="1" ht="33">
      <c r="A27" s="112"/>
      <c r="B27" s="115"/>
      <c r="C27" s="99" t="s">
        <v>78</v>
      </c>
      <c r="D27" s="97" t="s">
        <v>47</v>
      </c>
      <c r="E27" s="98">
        <f>E26*1.06</f>
        <v>347.18180000000007</v>
      </c>
      <c r="F27" s="98"/>
      <c r="G27" s="33"/>
    </row>
    <row r="28" spans="1:7" s="54" customFormat="1" ht="16.5">
      <c r="A28" s="112"/>
      <c r="B28" s="115"/>
      <c r="C28" s="99" t="s">
        <v>79</v>
      </c>
      <c r="D28" s="97" t="s">
        <v>80</v>
      </c>
      <c r="E28" s="97">
        <f>ROUND(E26*8,2)</f>
        <v>2620.24</v>
      </c>
      <c r="F28" s="98"/>
      <c r="G28" s="33"/>
    </row>
    <row r="29" spans="1:7" s="54" customFormat="1" ht="16.5">
      <c r="A29" s="112"/>
      <c r="B29" s="115"/>
      <c r="C29" s="99" t="s">
        <v>81</v>
      </c>
      <c r="D29" s="97" t="s">
        <v>49</v>
      </c>
      <c r="E29" s="97">
        <f>ROUND(7*E26,2)</f>
        <v>2292.71</v>
      </c>
      <c r="F29" s="116"/>
      <c r="G29" s="33"/>
    </row>
    <row r="30" spans="1:7" s="54" customFormat="1" ht="16.5">
      <c r="A30" s="112"/>
      <c r="B30" s="115"/>
      <c r="C30" s="99" t="s">
        <v>8</v>
      </c>
      <c r="D30" s="97" t="s">
        <v>50</v>
      </c>
      <c r="E30" s="97">
        <v>68</v>
      </c>
      <c r="F30" s="98"/>
      <c r="G30" s="33"/>
    </row>
    <row r="31" spans="1:7" s="54" customFormat="1" ht="16.5">
      <c r="A31" s="112">
        <f>A26+1</f>
        <v>8</v>
      </c>
      <c r="B31" s="113"/>
      <c r="C31" s="96" t="s">
        <v>82</v>
      </c>
      <c r="D31" s="97" t="s">
        <v>47</v>
      </c>
      <c r="E31" s="97">
        <v>77.3</v>
      </c>
      <c r="F31" s="98"/>
      <c r="G31" s="33"/>
    </row>
    <row r="32" spans="1:7" s="54" customFormat="1" ht="16.5">
      <c r="A32" s="112"/>
      <c r="B32" s="115"/>
      <c r="C32" s="99" t="s">
        <v>83</v>
      </c>
      <c r="D32" s="97" t="s">
        <v>47</v>
      </c>
      <c r="E32" s="97">
        <f>ROUND(E31*1.05,2)</f>
        <v>81.17</v>
      </c>
      <c r="F32" s="98"/>
      <c r="G32" s="33"/>
    </row>
    <row r="33" spans="1:7" s="54" customFormat="1" ht="16.5">
      <c r="A33" s="112"/>
      <c r="B33" s="115"/>
      <c r="C33" s="99" t="s">
        <v>79</v>
      </c>
      <c r="D33" s="97" t="s">
        <v>80</v>
      </c>
      <c r="E33" s="97">
        <f>ROUND(E31*8,2)</f>
        <v>618.4</v>
      </c>
      <c r="F33" s="98"/>
      <c r="G33" s="33"/>
    </row>
    <row r="34" spans="1:7" s="54" customFormat="1" ht="16.5">
      <c r="A34" s="112"/>
      <c r="B34" s="115"/>
      <c r="C34" s="99" t="s">
        <v>81</v>
      </c>
      <c r="D34" s="97" t="s">
        <v>49</v>
      </c>
      <c r="E34" s="97">
        <f>ROUND(4*E31,2)</f>
        <v>309.2</v>
      </c>
      <c r="F34" s="98"/>
      <c r="G34" s="33"/>
    </row>
    <row r="35" spans="1:7" s="54" customFormat="1" ht="16.5">
      <c r="A35" s="112">
        <f>A31+1</f>
        <v>9</v>
      </c>
      <c r="B35" s="95"/>
      <c r="C35" s="96" t="s">
        <v>84</v>
      </c>
      <c r="D35" s="97" t="s">
        <v>47</v>
      </c>
      <c r="E35" s="98">
        <f>E26+E31</f>
        <v>404.83000000000004</v>
      </c>
      <c r="F35" s="98"/>
      <c r="G35" s="33"/>
    </row>
    <row r="36" spans="1:7" s="54" customFormat="1" ht="16.5">
      <c r="A36" s="112"/>
      <c r="B36" s="113"/>
      <c r="C36" s="99" t="s">
        <v>85</v>
      </c>
      <c r="D36" s="97" t="s">
        <v>47</v>
      </c>
      <c r="E36" s="97">
        <f>ROUND(E35*1.2,2)</f>
        <v>485.8</v>
      </c>
      <c r="F36" s="98"/>
      <c r="G36" s="33"/>
    </row>
    <row r="37" spans="1:7" s="54" customFormat="1" ht="16.5">
      <c r="A37" s="112"/>
      <c r="B37" s="113"/>
      <c r="C37" s="99" t="s">
        <v>81</v>
      </c>
      <c r="D37" s="97" t="s">
        <v>49</v>
      </c>
      <c r="E37" s="97">
        <f>ROUND(E35*11,2)</f>
        <v>4453.13</v>
      </c>
      <c r="F37" s="98"/>
      <c r="G37" s="33"/>
    </row>
    <row r="38" spans="1:7" s="54" customFormat="1" ht="16.5">
      <c r="A38" s="112">
        <f>A35+1</f>
        <v>10</v>
      </c>
      <c r="B38" s="113"/>
      <c r="C38" s="96" t="s">
        <v>86</v>
      </c>
      <c r="D38" s="97" t="s">
        <v>47</v>
      </c>
      <c r="E38" s="98">
        <f>E35</f>
        <v>404.83000000000004</v>
      </c>
      <c r="F38" s="98"/>
      <c r="G38" s="33"/>
    </row>
    <row r="39" spans="1:7" s="54" customFormat="1" ht="16.5">
      <c r="A39" s="112"/>
      <c r="B39" s="113"/>
      <c r="C39" s="99" t="s">
        <v>48</v>
      </c>
      <c r="D39" s="97" t="s">
        <v>49</v>
      </c>
      <c r="E39" s="97">
        <f>ROUND(0.2*E38,2)</f>
        <v>80.97</v>
      </c>
      <c r="F39" s="98"/>
      <c r="G39" s="33"/>
    </row>
    <row r="40" spans="1:7" s="54" customFormat="1" ht="16.5">
      <c r="A40" s="112"/>
      <c r="B40" s="113"/>
      <c r="C40" s="99" t="s">
        <v>87</v>
      </c>
      <c r="D40" s="97" t="s">
        <v>49</v>
      </c>
      <c r="E40" s="97">
        <f>ROUND(5*E38,2)</f>
        <v>2024.15</v>
      </c>
      <c r="F40" s="98"/>
      <c r="G40" s="33"/>
    </row>
    <row r="41" spans="1:7" s="54" customFormat="1" ht="33">
      <c r="A41" s="112">
        <f>A38+1</f>
        <v>11</v>
      </c>
      <c r="B41" s="113"/>
      <c r="C41" s="96" t="s">
        <v>191</v>
      </c>
      <c r="D41" s="97" t="s">
        <v>47</v>
      </c>
      <c r="E41" s="98">
        <f>244.7+10</f>
        <v>254.7</v>
      </c>
      <c r="F41" s="98"/>
      <c r="G41" s="33"/>
    </row>
    <row r="42" spans="1:7" s="54" customFormat="1" ht="16.5">
      <c r="A42" s="112"/>
      <c r="B42" s="113"/>
      <c r="C42" s="99" t="s">
        <v>48</v>
      </c>
      <c r="D42" s="97" t="s">
        <v>49</v>
      </c>
      <c r="E42" s="97">
        <f>ROUND(0.2*E41,2)</f>
        <v>50.94</v>
      </c>
      <c r="F42" s="98"/>
      <c r="G42" s="33"/>
    </row>
    <row r="43" spans="1:7" s="54" customFormat="1" ht="16.5">
      <c r="A43" s="112"/>
      <c r="B43" s="113"/>
      <c r="C43" s="99" t="s">
        <v>87</v>
      </c>
      <c r="D43" s="97" t="s">
        <v>49</v>
      </c>
      <c r="E43" s="97">
        <f>ROUND(5*E41,2)</f>
        <v>1273.5</v>
      </c>
      <c r="F43" s="98"/>
      <c r="G43" s="33"/>
    </row>
    <row r="44" spans="1:7" s="54" customFormat="1" ht="16.5">
      <c r="A44" s="112"/>
      <c r="B44" s="113"/>
      <c r="C44" s="99" t="s">
        <v>85</v>
      </c>
      <c r="D44" s="97" t="s">
        <v>47</v>
      </c>
      <c r="E44" s="98">
        <f>ROUND(E41,2)</f>
        <v>254.7</v>
      </c>
      <c r="F44" s="98"/>
      <c r="G44" s="33"/>
    </row>
    <row r="45" spans="1:7" s="54" customFormat="1" ht="16.5">
      <c r="A45" s="112"/>
      <c r="B45" s="113"/>
      <c r="C45" s="99" t="s">
        <v>468</v>
      </c>
      <c r="D45" s="97" t="s">
        <v>49</v>
      </c>
      <c r="E45" s="97">
        <f>ROUND(E41*8,2)</f>
        <v>2037.6</v>
      </c>
      <c r="F45" s="98"/>
      <c r="G45" s="33"/>
    </row>
    <row r="46" spans="1:7" s="54" customFormat="1" ht="49.5">
      <c r="A46" s="112">
        <f>A41+1</f>
        <v>12</v>
      </c>
      <c r="B46" s="113"/>
      <c r="C46" s="96" t="s">
        <v>469</v>
      </c>
      <c r="D46" s="97"/>
      <c r="E46" s="98"/>
      <c r="F46" s="120"/>
      <c r="G46" s="33"/>
    </row>
    <row r="47" spans="1:7" s="54" customFormat="1" ht="16.5">
      <c r="A47" s="112"/>
      <c r="B47" s="113"/>
      <c r="C47" s="99" t="s">
        <v>107</v>
      </c>
      <c r="D47" s="97" t="s">
        <v>64</v>
      </c>
      <c r="E47" s="98">
        <v>1</v>
      </c>
      <c r="F47" s="120"/>
      <c r="G47" s="121"/>
    </row>
    <row r="48" spans="1:7" s="54" customFormat="1" ht="16.5">
      <c r="A48" s="112"/>
      <c r="B48" s="113"/>
      <c r="C48" s="99" t="s">
        <v>0</v>
      </c>
      <c r="D48" s="97" t="s">
        <v>50</v>
      </c>
      <c r="E48" s="98">
        <v>27.01</v>
      </c>
      <c r="F48" s="123"/>
      <c r="G48" s="121"/>
    </row>
    <row r="49" spans="1:7" s="35" customFormat="1" ht="16.5">
      <c r="A49" s="112"/>
      <c r="B49" s="113"/>
      <c r="C49" s="99" t="s">
        <v>470</v>
      </c>
      <c r="D49" s="97" t="s">
        <v>64</v>
      </c>
      <c r="E49" s="98">
        <v>1</v>
      </c>
      <c r="F49" s="43"/>
      <c r="G49" s="43"/>
    </row>
    <row r="50" spans="1:7" s="54" customFormat="1" ht="33">
      <c r="A50" s="112">
        <f>A46+1</f>
        <v>13</v>
      </c>
      <c r="B50" s="113"/>
      <c r="C50" s="96" t="s">
        <v>88</v>
      </c>
      <c r="D50" s="97" t="s">
        <v>47</v>
      </c>
      <c r="E50" s="98">
        <f>E41+E38</f>
        <v>659.53</v>
      </c>
      <c r="F50" s="98"/>
      <c r="G50" s="33"/>
    </row>
    <row r="51" spans="1:7" s="54" customFormat="1" ht="16.5">
      <c r="A51" s="112"/>
      <c r="B51" s="113"/>
      <c r="C51" s="99" t="s">
        <v>89</v>
      </c>
      <c r="D51" s="97" t="s">
        <v>49</v>
      </c>
      <c r="E51" s="97">
        <f>ROUND(E50*0.2,2)</f>
        <v>131.91</v>
      </c>
      <c r="F51" s="53"/>
      <c r="G51" s="33"/>
    </row>
    <row r="52" spans="1:7" s="54" customFormat="1" ht="16.5">
      <c r="A52" s="112"/>
      <c r="B52" s="113"/>
      <c r="C52" s="99" t="s">
        <v>90</v>
      </c>
      <c r="D52" s="97" t="s">
        <v>51</v>
      </c>
      <c r="E52" s="97">
        <f>ROUND(E50*0.35,2)</f>
        <v>230.84</v>
      </c>
      <c r="F52" s="98"/>
      <c r="G52" s="33"/>
    </row>
    <row r="53" spans="1:7" s="54" customFormat="1" ht="16.5">
      <c r="A53" s="112"/>
      <c r="B53" s="113"/>
      <c r="C53" s="99" t="s">
        <v>91</v>
      </c>
      <c r="D53" s="97" t="s">
        <v>51</v>
      </c>
      <c r="E53" s="97">
        <f>E52</f>
        <v>230.84</v>
      </c>
      <c r="F53" s="98"/>
      <c r="G53" s="33"/>
    </row>
    <row r="54" spans="1:7" s="54" customFormat="1" ht="16.5">
      <c r="A54" s="112">
        <f>A50+1</f>
        <v>14</v>
      </c>
      <c r="B54" s="117"/>
      <c r="C54" s="118" t="s">
        <v>92</v>
      </c>
      <c r="D54" s="119" t="s">
        <v>74</v>
      </c>
      <c r="E54" s="119">
        <v>51.2</v>
      </c>
      <c r="F54" s="98"/>
      <c r="G54" s="33"/>
    </row>
    <row r="55" spans="1:7" s="54" customFormat="1" ht="16.5">
      <c r="A55" s="112"/>
      <c r="B55" s="117"/>
      <c r="C55" s="122" t="s">
        <v>93</v>
      </c>
      <c r="D55" s="119" t="s">
        <v>47</v>
      </c>
      <c r="E55" s="119">
        <f>E54*0.33</f>
        <v>16.896</v>
      </c>
      <c r="F55" s="116"/>
      <c r="G55" s="33"/>
    </row>
    <row r="56" spans="1:7" s="54" customFormat="1" ht="16.5">
      <c r="A56" s="112"/>
      <c r="B56" s="117"/>
      <c r="C56" s="122" t="s">
        <v>79</v>
      </c>
      <c r="D56" s="119" t="s">
        <v>80</v>
      </c>
      <c r="E56" s="119">
        <f>3*E54</f>
        <v>153.60000000000002</v>
      </c>
      <c r="F56" s="98"/>
      <c r="G56" s="33"/>
    </row>
    <row r="57" spans="1:7" s="54" customFormat="1" ht="16.5">
      <c r="A57" s="112"/>
      <c r="B57" s="43"/>
      <c r="C57" s="43" t="s">
        <v>94</v>
      </c>
      <c r="D57" s="43"/>
      <c r="E57" s="43"/>
      <c r="F57" s="98"/>
      <c r="G57" s="33"/>
    </row>
    <row r="58" spans="1:7" s="54" customFormat="1" ht="33">
      <c r="A58" s="112">
        <f>A54+1</f>
        <v>15</v>
      </c>
      <c r="B58" s="115"/>
      <c r="C58" s="96" t="s">
        <v>471</v>
      </c>
      <c r="D58" s="97" t="s">
        <v>53</v>
      </c>
      <c r="E58" s="97">
        <f>E60*0.6</f>
        <v>59.141999999999996</v>
      </c>
      <c r="F58" s="98"/>
      <c r="G58" s="33"/>
    </row>
    <row r="59" spans="1:7" s="54" customFormat="1" ht="33">
      <c r="A59" s="112">
        <f>A58+1</f>
        <v>16</v>
      </c>
      <c r="B59" s="115"/>
      <c r="C59" s="96" t="s">
        <v>143</v>
      </c>
      <c r="D59" s="97" t="s">
        <v>47</v>
      </c>
      <c r="E59" s="98">
        <v>81.8</v>
      </c>
      <c r="F59" s="98"/>
      <c r="G59" s="33"/>
    </row>
    <row r="60" spans="1:7" s="54" customFormat="1" ht="16.5">
      <c r="A60" s="112">
        <f>A59+1</f>
        <v>17</v>
      </c>
      <c r="B60" s="115"/>
      <c r="C60" s="96" t="s">
        <v>95</v>
      </c>
      <c r="D60" s="97" t="s">
        <v>47</v>
      </c>
      <c r="E60" s="98">
        <f>81.8+16.77</f>
        <v>98.57</v>
      </c>
      <c r="F60" s="98"/>
      <c r="G60" s="33"/>
    </row>
    <row r="61" spans="1:7" s="54" customFormat="1" ht="33">
      <c r="A61" s="112">
        <f>A60+1</f>
        <v>18</v>
      </c>
      <c r="B61" s="113"/>
      <c r="C61" s="96" t="s">
        <v>472</v>
      </c>
      <c r="D61" s="97" t="s">
        <v>47</v>
      </c>
      <c r="E61" s="98">
        <f>E60</f>
        <v>98.57</v>
      </c>
      <c r="F61" s="98"/>
      <c r="G61" s="33"/>
    </row>
    <row r="62" spans="1:7" s="54" customFormat="1" ht="16.5">
      <c r="A62" s="112"/>
      <c r="B62" s="115"/>
      <c r="C62" s="99" t="s">
        <v>473</v>
      </c>
      <c r="D62" s="97" t="s">
        <v>47</v>
      </c>
      <c r="E62" s="97">
        <f>ROUND(E61*1.05,2)</f>
        <v>103.5</v>
      </c>
      <c r="F62" s="98"/>
      <c r="G62" s="33"/>
    </row>
    <row r="63" spans="1:7" s="54" customFormat="1" ht="16.5">
      <c r="A63" s="112"/>
      <c r="B63" s="115"/>
      <c r="C63" s="99" t="s">
        <v>79</v>
      </c>
      <c r="D63" s="97" t="s">
        <v>80</v>
      </c>
      <c r="E63" s="97">
        <f>ROUND(E61*8,2)</f>
        <v>788.56</v>
      </c>
      <c r="F63" s="98"/>
      <c r="G63" s="33"/>
    </row>
    <row r="64" spans="1:7" s="54" customFormat="1" ht="16.5">
      <c r="A64" s="112"/>
      <c r="B64" s="115"/>
      <c r="C64" s="99" t="s">
        <v>81</v>
      </c>
      <c r="D64" s="97" t="s">
        <v>49</v>
      </c>
      <c r="E64" s="97">
        <f>ROUND(4*E61,2)</f>
        <v>394.28</v>
      </c>
      <c r="F64" s="98"/>
      <c r="G64" s="33"/>
    </row>
    <row r="65" spans="1:7" s="54" customFormat="1" ht="16.5">
      <c r="A65" s="112">
        <f>A61+1</f>
        <v>19</v>
      </c>
      <c r="B65" s="95"/>
      <c r="C65" s="96" t="s">
        <v>84</v>
      </c>
      <c r="D65" s="97" t="s">
        <v>47</v>
      </c>
      <c r="E65" s="98">
        <f>22.2+16.77</f>
        <v>38.97</v>
      </c>
      <c r="F65" s="98"/>
      <c r="G65" s="33"/>
    </row>
    <row r="66" spans="1:7" s="54" customFormat="1" ht="16.5">
      <c r="A66" s="112"/>
      <c r="B66" s="113"/>
      <c r="C66" s="99" t="s">
        <v>85</v>
      </c>
      <c r="D66" s="97" t="s">
        <v>47</v>
      </c>
      <c r="E66" s="97">
        <f>ROUND(E65*1.2,2)</f>
        <v>46.76</v>
      </c>
      <c r="F66" s="98"/>
      <c r="G66" s="33"/>
    </row>
    <row r="67" spans="1:7" s="54" customFormat="1" ht="16.5">
      <c r="A67" s="112"/>
      <c r="B67" s="113"/>
      <c r="C67" s="99" t="s">
        <v>81</v>
      </c>
      <c r="D67" s="97" t="s">
        <v>49</v>
      </c>
      <c r="E67" s="97">
        <f>ROUND(E65*11,2)</f>
        <v>428.67</v>
      </c>
      <c r="F67" s="98"/>
      <c r="G67" s="33"/>
    </row>
    <row r="68" spans="1:7" s="35" customFormat="1" ht="16.5">
      <c r="A68" s="112">
        <f>A65+1</f>
        <v>20</v>
      </c>
      <c r="B68" s="115"/>
      <c r="C68" s="96" t="s">
        <v>96</v>
      </c>
      <c r="D68" s="97" t="s">
        <v>47</v>
      </c>
      <c r="E68" s="98">
        <f>E65</f>
        <v>38.97</v>
      </c>
      <c r="F68" s="43"/>
      <c r="G68" s="33"/>
    </row>
    <row r="69" spans="1:7" s="54" customFormat="1" ht="16.5">
      <c r="A69" s="112"/>
      <c r="B69" s="115"/>
      <c r="C69" s="99" t="s">
        <v>48</v>
      </c>
      <c r="D69" s="97" t="s">
        <v>49</v>
      </c>
      <c r="E69" s="97">
        <f>ROUND(0.2*E68,2)</f>
        <v>7.79</v>
      </c>
      <c r="F69" s="98"/>
      <c r="G69" s="33"/>
    </row>
    <row r="70" spans="1:7" s="54" customFormat="1" ht="16.5">
      <c r="A70" s="112"/>
      <c r="B70" s="115"/>
      <c r="C70" s="99" t="s">
        <v>87</v>
      </c>
      <c r="D70" s="97" t="s">
        <v>49</v>
      </c>
      <c r="E70" s="97">
        <f>ROUND(5*E68,2)</f>
        <v>194.85</v>
      </c>
      <c r="F70" s="98"/>
      <c r="G70" s="33"/>
    </row>
    <row r="71" spans="1:7" s="54" customFormat="1" ht="16.5">
      <c r="A71" s="112">
        <f>A68+1</f>
        <v>21</v>
      </c>
      <c r="B71" s="115"/>
      <c r="C71" s="96" t="s">
        <v>97</v>
      </c>
      <c r="D71" s="97" t="s">
        <v>47</v>
      </c>
      <c r="E71" s="98">
        <f>E65</f>
        <v>38.97</v>
      </c>
      <c r="F71" s="98"/>
      <c r="G71" s="33"/>
    </row>
    <row r="72" spans="1:7" s="35" customFormat="1" ht="16.5">
      <c r="A72" s="112"/>
      <c r="B72" s="115"/>
      <c r="C72" s="99" t="s">
        <v>48</v>
      </c>
      <c r="D72" s="97" t="s">
        <v>49</v>
      </c>
      <c r="E72" s="97">
        <f>ROUND(E71*0.2,2)</f>
        <v>7.79</v>
      </c>
      <c r="F72" s="43"/>
      <c r="G72" s="43"/>
    </row>
    <row r="73" spans="1:7" s="54" customFormat="1" ht="16.5">
      <c r="A73" s="112"/>
      <c r="B73" s="115"/>
      <c r="C73" s="99" t="s">
        <v>123</v>
      </c>
      <c r="D73" s="97" t="s">
        <v>51</v>
      </c>
      <c r="E73" s="97">
        <f>ROUND(E71*0.35,2)</f>
        <v>13.64</v>
      </c>
      <c r="F73" s="98"/>
      <c r="G73" s="33"/>
    </row>
    <row r="74" spans="1:7" s="54" customFormat="1" ht="16.5">
      <c r="A74" s="112"/>
      <c r="B74" s="115"/>
      <c r="C74" s="99" t="s">
        <v>98</v>
      </c>
      <c r="D74" s="97" t="s">
        <v>51</v>
      </c>
      <c r="E74" s="97">
        <f>E73</f>
        <v>13.64</v>
      </c>
      <c r="F74" s="98"/>
      <c r="G74" s="33"/>
    </row>
    <row r="75" spans="1:7" s="54" customFormat="1" ht="33">
      <c r="A75" s="112">
        <f>A71+1</f>
        <v>22</v>
      </c>
      <c r="B75" s="114"/>
      <c r="C75" s="96" t="s">
        <v>142</v>
      </c>
      <c r="D75" s="97" t="s">
        <v>53</v>
      </c>
      <c r="E75" s="183">
        <f>E58-E77-E78-E79*0.06</f>
        <v>48.23599999999999</v>
      </c>
      <c r="F75" s="98"/>
      <c r="G75" s="33"/>
    </row>
    <row r="76" spans="1:7" s="35" customFormat="1" ht="16.5">
      <c r="A76" s="112"/>
      <c r="B76" s="43"/>
      <c r="C76" s="43" t="s">
        <v>99</v>
      </c>
      <c r="D76" s="43"/>
      <c r="E76" s="43"/>
      <c r="F76" s="43"/>
      <c r="G76" s="33"/>
    </row>
    <row r="77" spans="1:7" s="158" customFormat="1" ht="33">
      <c r="A77" s="112">
        <f>A75+1</f>
        <v>23</v>
      </c>
      <c r="B77" s="115"/>
      <c r="C77" s="96" t="s">
        <v>100</v>
      </c>
      <c r="D77" s="97" t="s">
        <v>53</v>
      </c>
      <c r="E77" s="97">
        <f>E79*0.25</f>
        <v>6.65</v>
      </c>
      <c r="F77" s="129"/>
      <c r="G77" s="33"/>
    </row>
    <row r="78" spans="1:7" s="100" customFormat="1" ht="33">
      <c r="A78" s="112">
        <f>A77+1</f>
        <v>24</v>
      </c>
      <c r="B78" s="115"/>
      <c r="C78" s="96" t="s">
        <v>101</v>
      </c>
      <c r="D78" s="97" t="s">
        <v>53</v>
      </c>
      <c r="E78" s="97">
        <f>ROUND(E79*0.1,2)</f>
        <v>2.66</v>
      </c>
      <c r="F78" s="41"/>
      <c r="G78" s="67"/>
    </row>
    <row r="79" spans="1:7" s="100" customFormat="1" ht="33">
      <c r="A79" s="112">
        <f>A78+1</f>
        <v>25</v>
      </c>
      <c r="B79" s="115"/>
      <c r="C79" s="96" t="s">
        <v>102</v>
      </c>
      <c r="D79" s="97" t="s">
        <v>47</v>
      </c>
      <c r="E79" s="97">
        <v>26.6</v>
      </c>
      <c r="F79" s="41"/>
      <c r="G79" s="67"/>
    </row>
    <row r="80" spans="1:7" s="100" customFormat="1" ht="16.5">
      <c r="A80" s="112"/>
      <c r="B80" s="43"/>
      <c r="C80" s="43" t="s">
        <v>104</v>
      </c>
      <c r="D80" s="43"/>
      <c r="E80" s="43"/>
      <c r="F80" s="41"/>
      <c r="G80" s="67"/>
    </row>
    <row r="81" spans="1:7" s="100" customFormat="1" ht="66">
      <c r="A81" s="112">
        <f>A79+1</f>
        <v>26</v>
      </c>
      <c r="B81" s="40"/>
      <c r="C81" s="37" t="s">
        <v>105</v>
      </c>
      <c r="D81" s="36" t="s">
        <v>106</v>
      </c>
      <c r="E81" s="33">
        <v>1</v>
      </c>
      <c r="F81" s="41"/>
      <c r="G81" s="67"/>
    </row>
    <row r="82" spans="1:7" s="100" customFormat="1" ht="33">
      <c r="A82" s="76">
        <f>A81+1</f>
        <v>27</v>
      </c>
      <c r="B82" s="42"/>
      <c r="C82" s="39" t="s">
        <v>447</v>
      </c>
      <c r="D82" s="36" t="s">
        <v>53</v>
      </c>
      <c r="E82" s="36">
        <v>0.14</v>
      </c>
      <c r="F82" s="41"/>
      <c r="G82" s="67"/>
    </row>
    <row r="83" spans="1:7" s="100" customFormat="1" ht="33">
      <c r="A83" s="76">
        <f>A82+1</f>
        <v>28</v>
      </c>
      <c r="B83" s="42"/>
      <c r="C83" s="39" t="s">
        <v>192</v>
      </c>
      <c r="D83" s="36" t="s">
        <v>67</v>
      </c>
      <c r="E83" s="36">
        <v>3</v>
      </c>
      <c r="F83" s="41"/>
      <c r="G83" s="67"/>
    </row>
    <row r="84" spans="1:7" s="38" customFormat="1" ht="16.5">
      <c r="A84" s="76">
        <f>A83+1</f>
        <v>29</v>
      </c>
      <c r="B84" s="42"/>
      <c r="C84" s="39" t="s">
        <v>122</v>
      </c>
      <c r="D84" s="36" t="s">
        <v>64</v>
      </c>
      <c r="E84" s="36">
        <v>2</v>
      </c>
      <c r="F84" s="41"/>
      <c r="G84" s="67"/>
    </row>
    <row r="85" spans="1:7" s="212" customFormat="1" ht="33">
      <c r="A85" s="76">
        <f>A84+1</f>
        <v>30</v>
      </c>
      <c r="B85" s="42"/>
      <c r="C85" s="39" t="s">
        <v>448</v>
      </c>
      <c r="D85" s="36"/>
      <c r="E85" s="36"/>
      <c r="F85" s="41"/>
      <c r="G85" s="67"/>
    </row>
    <row r="86" spans="1:7" s="216" customFormat="1" ht="16.5">
      <c r="A86" s="76"/>
      <c r="B86" s="42"/>
      <c r="C86" s="40" t="s">
        <v>449</v>
      </c>
      <c r="D86" s="36" t="s">
        <v>47</v>
      </c>
      <c r="E86" s="36">
        <v>10</v>
      </c>
      <c r="F86" s="41"/>
      <c r="G86" s="67"/>
    </row>
    <row r="87" spans="1:7" s="34" customFormat="1" ht="16.5">
      <c r="A87" s="76"/>
      <c r="B87" s="42"/>
      <c r="C87" s="40" t="s">
        <v>450</v>
      </c>
      <c r="D87" s="36" t="s">
        <v>47</v>
      </c>
      <c r="E87" s="36">
        <v>28</v>
      </c>
      <c r="F87" s="41"/>
      <c r="G87" s="67"/>
    </row>
    <row r="88" spans="1:7" s="34" customFormat="1" ht="33">
      <c r="A88" s="76">
        <f>A85+1</f>
        <v>31</v>
      </c>
      <c r="B88" s="36"/>
      <c r="C88" s="37" t="s">
        <v>103</v>
      </c>
      <c r="D88" s="36" t="s">
        <v>53</v>
      </c>
      <c r="E88" s="41">
        <v>65</v>
      </c>
      <c r="F88" s="41"/>
      <c r="G88" s="67"/>
    </row>
    <row r="89" spans="1:7" s="212" customFormat="1" ht="16.5">
      <c r="A89" s="210"/>
      <c r="B89" s="210"/>
      <c r="C89" s="209"/>
      <c r="D89" s="209"/>
      <c r="E89" s="209"/>
      <c r="F89" s="211"/>
      <c r="G89" s="211"/>
    </row>
    <row r="90" spans="1:7" s="216" customFormat="1" ht="16.5">
      <c r="A90" s="213"/>
      <c r="B90" s="213"/>
      <c r="C90" s="214" t="s">
        <v>54</v>
      </c>
      <c r="D90" s="213" t="s">
        <v>55</v>
      </c>
      <c r="E90" s="213"/>
      <c r="F90" s="215"/>
      <c r="G90" s="215"/>
    </row>
    <row r="91" s="124" customFormat="1" ht="16.5">
      <c r="E91" s="110"/>
    </row>
    <row r="92" s="34" customFormat="1" ht="16.5">
      <c r="C92" s="34" t="s">
        <v>177</v>
      </c>
    </row>
    <row r="93" spans="2:6" s="34" customFormat="1" ht="16.5">
      <c r="B93" s="125"/>
      <c r="C93" s="125" t="s">
        <v>164</v>
      </c>
      <c r="E93" s="86"/>
      <c r="F93" s="125"/>
    </row>
    <row r="94" spans="5:7" s="124" customFormat="1" ht="16.5">
      <c r="E94" s="110"/>
      <c r="G94" s="125"/>
    </row>
    <row r="95" spans="5:7" s="124" customFormat="1" ht="16.5">
      <c r="E95" s="110"/>
      <c r="G95" s="125"/>
    </row>
    <row r="96" spans="5:7" s="124" customFormat="1" ht="16.5">
      <c r="E96" s="110"/>
      <c r="G96" s="125"/>
    </row>
    <row r="97" spans="5:7" s="124" customFormat="1" ht="16.5">
      <c r="E97" s="110"/>
      <c r="G97" s="125"/>
    </row>
    <row r="98" spans="5:7" s="124" customFormat="1" ht="16.5">
      <c r="E98" s="110"/>
      <c r="G98" s="125"/>
    </row>
    <row r="99" spans="5:7" s="124" customFormat="1" ht="16.5">
      <c r="E99" s="110"/>
      <c r="G99" s="125"/>
    </row>
    <row r="100" spans="5:7" s="124" customFormat="1" ht="16.5">
      <c r="E100" s="110"/>
      <c r="G100" s="125"/>
    </row>
    <row r="101" spans="5:7" s="124" customFormat="1" ht="16.5">
      <c r="E101" s="110"/>
      <c r="G101" s="125"/>
    </row>
    <row r="102" spans="5:7" s="124" customFormat="1" ht="16.5">
      <c r="E102" s="110"/>
      <c r="G102" s="125"/>
    </row>
    <row r="103" spans="5:7" s="124" customFormat="1" ht="16.5">
      <c r="E103" s="110"/>
      <c r="G103" s="125"/>
    </row>
    <row r="104" spans="5:7" s="124" customFormat="1" ht="16.5">
      <c r="E104" s="110"/>
      <c r="G104" s="125"/>
    </row>
    <row r="105" spans="5:7" s="124" customFormat="1" ht="16.5">
      <c r="E105" s="110"/>
      <c r="G105" s="125"/>
    </row>
    <row r="106" spans="5:7" s="124" customFormat="1" ht="16.5">
      <c r="E106" s="110"/>
      <c r="G106" s="125"/>
    </row>
    <row r="107" spans="5:7" s="124" customFormat="1" ht="16.5">
      <c r="E107" s="110"/>
      <c r="G107" s="125"/>
    </row>
    <row r="108" spans="5:7" s="124" customFormat="1" ht="16.5">
      <c r="E108" s="110"/>
      <c r="G108" s="125"/>
    </row>
    <row r="109" spans="5:7" s="124" customFormat="1" ht="16.5">
      <c r="E109" s="110"/>
      <c r="G109" s="125"/>
    </row>
    <row r="110" spans="5:7" s="124" customFormat="1" ht="16.5">
      <c r="E110" s="110"/>
      <c r="G110" s="125"/>
    </row>
    <row r="111" spans="5:7" s="124" customFormat="1" ht="16.5">
      <c r="E111" s="110"/>
      <c r="G111" s="125"/>
    </row>
    <row r="112" spans="5:7" s="124" customFormat="1" ht="16.5">
      <c r="E112" s="110"/>
      <c r="G112" s="125"/>
    </row>
    <row r="113" spans="5:7" s="124" customFormat="1" ht="16.5">
      <c r="E113" s="110"/>
      <c r="G113" s="125"/>
    </row>
    <row r="114" spans="5:7" s="124" customFormat="1" ht="16.5">
      <c r="E114" s="110"/>
      <c r="G114" s="125"/>
    </row>
    <row r="115" spans="5:7" s="124" customFormat="1" ht="16.5">
      <c r="E115" s="110"/>
      <c r="G115" s="125"/>
    </row>
    <row r="116" spans="5:7" s="124" customFormat="1" ht="16.5">
      <c r="E116" s="110"/>
      <c r="G116" s="125"/>
    </row>
    <row r="117" spans="5:7" s="124" customFormat="1" ht="16.5">
      <c r="E117" s="110"/>
      <c r="G117" s="125"/>
    </row>
    <row r="118" spans="5:7" s="124" customFormat="1" ht="16.5">
      <c r="E118" s="110"/>
      <c r="G118" s="125"/>
    </row>
    <row r="119" spans="5:7" s="124" customFormat="1" ht="16.5">
      <c r="E119" s="110"/>
      <c r="G119" s="125"/>
    </row>
    <row r="120" spans="5:7" s="124" customFormat="1" ht="16.5">
      <c r="E120" s="110"/>
      <c r="G120" s="125"/>
    </row>
    <row r="121" spans="5:7" s="124" customFormat="1" ht="16.5">
      <c r="E121" s="110"/>
      <c r="G121" s="125"/>
    </row>
    <row r="122" spans="5:7" s="124" customFormat="1" ht="16.5">
      <c r="E122" s="110"/>
      <c r="G122" s="125"/>
    </row>
    <row r="123" spans="5:7" s="124" customFormat="1" ht="16.5">
      <c r="E123" s="110"/>
      <c r="G123" s="125"/>
    </row>
    <row r="124" spans="5:7" s="124" customFormat="1" ht="16.5">
      <c r="E124" s="110"/>
      <c r="G124" s="125"/>
    </row>
    <row r="125" spans="5:7" s="124" customFormat="1" ht="16.5">
      <c r="E125" s="110"/>
      <c r="G125" s="125"/>
    </row>
    <row r="126" spans="5:7" s="124" customFormat="1" ht="16.5">
      <c r="E126" s="110"/>
      <c r="G126" s="125"/>
    </row>
    <row r="127" spans="5:7" s="124" customFormat="1" ht="16.5">
      <c r="E127" s="110"/>
      <c r="G127" s="125"/>
    </row>
    <row r="128" spans="5:7" s="124" customFormat="1" ht="16.5">
      <c r="E128" s="110"/>
      <c r="G128" s="125"/>
    </row>
    <row r="129" spans="5:7" s="124" customFormat="1" ht="16.5">
      <c r="E129" s="110"/>
      <c r="G129" s="125"/>
    </row>
    <row r="130" spans="5:7" s="124" customFormat="1" ht="16.5">
      <c r="E130" s="110"/>
      <c r="G130" s="125"/>
    </row>
    <row r="131" spans="5:7" s="124" customFormat="1" ht="16.5">
      <c r="E131" s="110"/>
      <c r="G131" s="125"/>
    </row>
    <row r="132" spans="5:7" s="124" customFormat="1" ht="16.5">
      <c r="E132" s="110"/>
      <c r="G132" s="125"/>
    </row>
    <row r="133" spans="5:7" s="124" customFormat="1" ht="16.5">
      <c r="E133" s="110"/>
      <c r="G133" s="125"/>
    </row>
    <row r="134" spans="5:7" s="124" customFormat="1" ht="16.5">
      <c r="E134" s="110"/>
      <c r="G134" s="125"/>
    </row>
    <row r="135" spans="5:7" s="124" customFormat="1" ht="16.5">
      <c r="E135" s="110"/>
      <c r="G135" s="125"/>
    </row>
    <row r="136" spans="5:7" s="124" customFormat="1" ht="16.5">
      <c r="E136" s="110"/>
      <c r="G136" s="125"/>
    </row>
    <row r="137" spans="5:7" s="124" customFormat="1" ht="16.5">
      <c r="E137" s="110"/>
      <c r="G137" s="125"/>
    </row>
  </sheetData>
  <sheetProtection/>
  <mergeCells count="7">
    <mergeCell ref="A9:G9"/>
    <mergeCell ref="A6:G6"/>
    <mergeCell ref="A8:C8"/>
    <mergeCell ref="A1:G1"/>
    <mergeCell ref="A2:G2"/>
    <mergeCell ref="A3:G3"/>
    <mergeCell ref="A5:G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04"/>
  <sheetViews>
    <sheetView showZeros="0" view="pageBreakPreview" zoomScale="60" zoomScalePageLayoutView="0" workbookViewId="0" topLeftCell="A1">
      <selection activeCell="C24" sqref="C24"/>
    </sheetView>
  </sheetViews>
  <sheetFormatPr defaultColWidth="7.140625" defaultRowHeight="15"/>
  <cols>
    <col min="1" max="1" width="5.8515625" style="71" customWidth="1"/>
    <col min="2" max="2" width="5.28125" style="71" customWidth="1"/>
    <col min="3" max="3" width="39.28125" style="71" customWidth="1"/>
    <col min="4" max="4" width="8.28125" style="71" customWidth="1"/>
    <col min="5" max="5" width="8.421875" style="72" customWidth="1"/>
    <col min="6" max="6" width="8.421875" style="71" customWidth="1"/>
    <col min="7" max="7" width="8.421875" style="73" customWidth="1"/>
    <col min="8" max="223" width="9.140625" style="71" customWidth="1"/>
    <col min="224" max="16384" width="7.140625" style="71" customWidth="1"/>
  </cols>
  <sheetData>
    <row r="1" spans="1:7" s="55" customFormat="1" ht="18">
      <c r="A1" s="247" t="s">
        <v>185</v>
      </c>
      <c r="B1" s="247"/>
      <c r="C1" s="247"/>
      <c r="D1" s="247"/>
      <c r="E1" s="247"/>
      <c r="F1" s="247"/>
      <c r="G1" s="247"/>
    </row>
    <row r="2" spans="1:7" s="56" customFormat="1" ht="17.25" customHeight="1">
      <c r="A2" s="248" t="s">
        <v>134</v>
      </c>
      <c r="B2" s="248"/>
      <c r="C2" s="248"/>
      <c r="D2" s="248"/>
      <c r="E2" s="248"/>
      <c r="F2" s="248"/>
      <c r="G2" s="248"/>
    </row>
    <row r="3" spans="1:7" s="57" customFormat="1" ht="10.5" customHeight="1">
      <c r="A3" s="249" t="s">
        <v>170</v>
      </c>
      <c r="B3" s="249"/>
      <c r="C3" s="249"/>
      <c r="D3" s="249"/>
      <c r="E3" s="249"/>
      <c r="F3" s="249"/>
      <c r="G3" s="249"/>
    </row>
    <row r="4" spans="1:7" s="62" customFormat="1" ht="15.75">
      <c r="A4" s="58"/>
      <c r="B4" s="59"/>
      <c r="C4" s="60"/>
      <c r="D4" s="61"/>
      <c r="E4" s="59"/>
      <c r="F4" s="58"/>
      <c r="G4" s="58"/>
    </row>
    <row r="5" spans="1:7" s="63" customFormat="1" ht="32.25" customHeight="1">
      <c r="A5" s="250" t="s">
        <v>179</v>
      </c>
      <c r="B5" s="250"/>
      <c r="C5" s="250"/>
      <c r="D5" s="250"/>
      <c r="E5" s="250"/>
      <c r="F5" s="250"/>
      <c r="G5" s="250"/>
    </row>
    <row r="6" spans="1:7" s="63" customFormat="1" ht="32.25" customHeight="1">
      <c r="A6" s="250" t="s">
        <v>180</v>
      </c>
      <c r="B6" s="250"/>
      <c r="C6" s="250"/>
      <c r="D6" s="250"/>
      <c r="E6" s="250"/>
      <c r="F6" s="250"/>
      <c r="G6" s="250"/>
    </row>
    <row r="7" spans="1:7" s="63" customFormat="1" ht="16.5">
      <c r="A7" s="202" t="s">
        <v>181</v>
      </c>
      <c r="B7" s="202"/>
      <c r="C7" s="202"/>
      <c r="D7" s="203"/>
      <c r="E7" s="203"/>
      <c r="F7" s="203"/>
      <c r="G7" s="203"/>
    </row>
    <row r="8" spans="1:7" s="66" customFormat="1" ht="14.25" customHeight="1">
      <c r="A8" s="252" t="s">
        <v>182</v>
      </c>
      <c r="B8" s="252"/>
      <c r="C8" s="252"/>
      <c r="D8" s="164"/>
      <c r="E8" s="164"/>
      <c r="F8" s="164"/>
      <c r="G8" s="164"/>
    </row>
    <row r="9" spans="1:7" s="204" customFormat="1" ht="80.25" customHeight="1">
      <c r="A9" s="251" t="s">
        <v>183</v>
      </c>
      <c r="B9" s="251"/>
      <c r="C9" s="251"/>
      <c r="D9" s="251"/>
      <c r="E9" s="251"/>
      <c r="F9" s="251"/>
      <c r="G9" s="251"/>
    </row>
    <row r="10" spans="4:7" s="65" customFormat="1" ht="16.5">
      <c r="D10" s="173"/>
      <c r="E10" s="173"/>
      <c r="F10" s="64"/>
      <c r="G10" s="173"/>
    </row>
    <row r="11" spans="1:7" s="66" customFormat="1" ht="16.5">
      <c r="A11" s="205" t="s">
        <v>171</v>
      </c>
      <c r="B11" s="198"/>
      <c r="C11" s="199"/>
      <c r="D11" s="199"/>
      <c r="E11" s="199"/>
      <c r="F11" s="200"/>
      <c r="G11" s="200"/>
    </row>
    <row r="12" spans="1:7" s="66" customFormat="1" ht="16.5">
      <c r="A12" s="197" t="s">
        <v>172</v>
      </c>
      <c r="B12" s="198"/>
      <c r="C12" s="199"/>
      <c r="D12" s="199"/>
      <c r="E12" s="199"/>
      <c r="F12" s="200"/>
      <c r="G12" s="200"/>
    </row>
    <row r="13" spans="1:7" s="66" customFormat="1" ht="16.5">
      <c r="A13" s="197" t="s">
        <v>169</v>
      </c>
      <c r="B13" s="198"/>
      <c r="C13" s="199"/>
      <c r="D13" s="199"/>
      <c r="E13" s="199"/>
      <c r="F13" s="200"/>
      <c r="G13" s="200"/>
    </row>
    <row r="14" spans="1:7" s="66" customFormat="1" ht="16.5">
      <c r="A14" s="199"/>
      <c r="B14" s="199"/>
      <c r="C14" s="199"/>
      <c r="D14" s="199"/>
      <c r="E14" s="199"/>
      <c r="F14" s="200"/>
      <c r="G14" s="200"/>
    </row>
    <row r="15" spans="1:7" s="208" customFormat="1" ht="57" customHeight="1">
      <c r="A15" s="206" t="s">
        <v>173</v>
      </c>
      <c r="B15" s="206" t="s">
        <v>44</v>
      </c>
      <c r="C15" s="206" t="s">
        <v>45</v>
      </c>
      <c r="D15" s="207" t="s">
        <v>174</v>
      </c>
      <c r="E15" s="206" t="s">
        <v>46</v>
      </c>
      <c r="F15" s="207" t="s">
        <v>175</v>
      </c>
      <c r="G15" s="207" t="s">
        <v>176</v>
      </c>
    </row>
    <row r="16" spans="1:7" s="175" customFormat="1" ht="12.75">
      <c r="A16" s="206">
        <v>1</v>
      </c>
      <c r="B16" s="206">
        <v>2</v>
      </c>
      <c r="C16" s="206">
        <v>3</v>
      </c>
      <c r="D16" s="206">
        <v>4</v>
      </c>
      <c r="E16" s="206">
        <v>5</v>
      </c>
      <c r="F16" s="206">
        <v>6</v>
      </c>
      <c r="G16" s="206">
        <v>7</v>
      </c>
    </row>
    <row r="17" spans="1:7" s="78" customFormat="1" ht="16.5">
      <c r="A17" s="93"/>
      <c r="B17" s="149"/>
      <c r="C17" s="150" t="s">
        <v>134</v>
      </c>
      <c r="D17" s="150"/>
      <c r="E17" s="150"/>
      <c r="F17" s="150"/>
      <c r="G17" s="92"/>
    </row>
    <row r="18" spans="1:7" s="170" customFormat="1" ht="16.5">
      <c r="A18" s="93">
        <v>1</v>
      </c>
      <c r="B18" s="171"/>
      <c r="C18" s="166" t="s">
        <v>135</v>
      </c>
      <c r="D18" s="167" t="s">
        <v>47</v>
      </c>
      <c r="E18" s="169">
        <v>318.5</v>
      </c>
      <c r="F18" s="157"/>
      <c r="G18" s="92"/>
    </row>
    <row r="19" spans="1:7" s="170" customFormat="1" ht="16.5">
      <c r="A19" s="93">
        <v>2</v>
      </c>
      <c r="B19" s="171"/>
      <c r="C19" s="166" t="s">
        <v>136</v>
      </c>
      <c r="D19" s="167" t="s">
        <v>47</v>
      </c>
      <c r="E19" s="169">
        <f>E18</f>
        <v>318.5</v>
      </c>
      <c r="F19" s="157"/>
      <c r="G19" s="92"/>
    </row>
    <row r="20" spans="1:7" s="172" customFormat="1" ht="33">
      <c r="A20" s="93">
        <v>3</v>
      </c>
      <c r="B20" s="242"/>
      <c r="C20" s="243" t="s">
        <v>451</v>
      </c>
      <c r="D20" s="244" t="s">
        <v>47</v>
      </c>
      <c r="E20" s="244">
        <f>E18</f>
        <v>318.5</v>
      </c>
      <c r="F20" s="157"/>
      <c r="G20" s="92"/>
    </row>
    <row r="21" spans="1:7" s="172" customFormat="1" ht="16.5">
      <c r="A21" s="93"/>
      <c r="B21" s="242"/>
      <c r="C21" s="80" t="s">
        <v>452</v>
      </c>
      <c r="D21" s="74" t="s">
        <v>47</v>
      </c>
      <c r="E21" s="74">
        <f>E20*1.05</f>
        <v>334.425</v>
      </c>
      <c r="F21" s="157"/>
      <c r="G21" s="92"/>
    </row>
    <row r="22" spans="1:7" s="172" customFormat="1" ht="16.5">
      <c r="A22" s="93">
        <f>A20+1</f>
        <v>4</v>
      </c>
      <c r="B22" s="242"/>
      <c r="C22" s="180" t="s">
        <v>138</v>
      </c>
      <c r="D22" s="74" t="s">
        <v>50</v>
      </c>
      <c r="E22" s="74">
        <f>27*2</f>
        <v>54</v>
      </c>
      <c r="F22" s="157"/>
      <c r="G22" s="92"/>
    </row>
    <row r="23" spans="1:7" s="79" customFormat="1" ht="16.5">
      <c r="A23" s="93">
        <f>A22+1</f>
        <v>5</v>
      </c>
      <c r="B23" s="74"/>
      <c r="C23" s="81" t="s">
        <v>137</v>
      </c>
      <c r="D23" s="74" t="s">
        <v>56</v>
      </c>
      <c r="E23" s="245">
        <v>1</v>
      </c>
      <c r="F23" s="92"/>
      <c r="G23" s="92"/>
    </row>
    <row r="24" spans="1:7" s="212" customFormat="1" ht="49.5">
      <c r="A24" s="93">
        <f>A23+1</f>
        <v>6</v>
      </c>
      <c r="B24" s="74"/>
      <c r="C24" s="81" t="s">
        <v>453</v>
      </c>
      <c r="D24" s="160" t="s">
        <v>50</v>
      </c>
      <c r="E24" s="157">
        <v>35</v>
      </c>
      <c r="F24" s="211"/>
      <c r="G24" s="211"/>
    </row>
    <row r="25" spans="1:7" s="212" customFormat="1" ht="31.5">
      <c r="A25" s="93">
        <f>A24+1</f>
        <v>7</v>
      </c>
      <c r="B25" s="107"/>
      <c r="C25" s="108" t="s">
        <v>474</v>
      </c>
      <c r="D25" s="246" t="s">
        <v>53</v>
      </c>
      <c r="E25" s="156">
        <v>10</v>
      </c>
      <c r="F25" s="211"/>
      <c r="G25" s="211"/>
    </row>
    <row r="26" spans="1:7" s="212" customFormat="1" ht="16.5">
      <c r="A26" s="210"/>
      <c r="B26" s="210"/>
      <c r="C26" s="209"/>
      <c r="D26" s="209"/>
      <c r="E26" s="209"/>
      <c r="F26" s="211"/>
      <c r="G26" s="211"/>
    </row>
    <row r="27" spans="1:7" s="216" customFormat="1" ht="16.5">
      <c r="A27" s="213"/>
      <c r="B27" s="213"/>
      <c r="C27" s="214" t="s">
        <v>54</v>
      </c>
      <c r="D27" s="213" t="s">
        <v>55</v>
      </c>
      <c r="E27" s="213"/>
      <c r="F27" s="215"/>
      <c r="G27" s="215"/>
    </row>
    <row r="28" spans="1:6" s="34" customFormat="1" ht="16.5">
      <c r="A28" s="83"/>
      <c r="B28" s="83"/>
      <c r="C28" s="84"/>
      <c r="D28" s="85"/>
      <c r="E28" s="85"/>
      <c r="F28" s="84"/>
    </row>
    <row r="29" s="34" customFormat="1" ht="16.5">
      <c r="C29" s="34" t="s">
        <v>177</v>
      </c>
    </row>
    <row r="30" spans="2:6" s="34" customFormat="1" ht="16.5">
      <c r="B30" s="125"/>
      <c r="C30" s="125" t="s">
        <v>164</v>
      </c>
      <c r="E30" s="86"/>
      <c r="F30" s="125"/>
    </row>
    <row r="31" spans="5:7" s="124" customFormat="1" ht="16.5">
      <c r="E31" s="110"/>
      <c r="G31" s="125"/>
    </row>
    <row r="32" spans="5:7" s="124" customFormat="1" ht="16.5">
      <c r="E32" s="110"/>
      <c r="G32" s="125"/>
    </row>
    <row r="33" spans="5:7" s="124" customFormat="1" ht="16.5">
      <c r="E33" s="110"/>
      <c r="G33" s="125"/>
    </row>
    <row r="34" spans="5:7" s="124" customFormat="1" ht="16.5">
      <c r="E34" s="110"/>
      <c r="G34" s="125"/>
    </row>
    <row r="67" spans="5:7" s="68" customFormat="1" ht="16.5">
      <c r="E67" s="69"/>
      <c r="G67" s="70"/>
    </row>
    <row r="68" spans="5:7" s="68" customFormat="1" ht="16.5">
      <c r="E68" s="69"/>
      <c r="G68" s="70"/>
    </row>
    <row r="69" spans="5:7" s="68" customFormat="1" ht="16.5">
      <c r="E69" s="69"/>
      <c r="G69" s="70"/>
    </row>
    <row r="70" spans="5:7" s="68" customFormat="1" ht="16.5">
      <c r="E70" s="69"/>
      <c r="G70" s="70"/>
    </row>
    <row r="71" spans="5:7" s="68" customFormat="1" ht="16.5">
      <c r="E71" s="69"/>
      <c r="G71" s="70"/>
    </row>
    <row r="72" spans="5:7" s="68" customFormat="1" ht="16.5">
      <c r="E72" s="69"/>
      <c r="G72" s="70"/>
    </row>
    <row r="73" spans="5:7" s="68" customFormat="1" ht="16.5">
      <c r="E73" s="69"/>
      <c r="G73" s="70"/>
    </row>
    <row r="74" spans="5:7" s="68" customFormat="1" ht="16.5">
      <c r="E74" s="69"/>
      <c r="G74" s="70"/>
    </row>
    <row r="75" spans="5:7" s="68" customFormat="1" ht="16.5">
      <c r="E75" s="69"/>
      <c r="G75" s="70"/>
    </row>
    <row r="76" spans="5:7" s="68" customFormat="1" ht="16.5">
      <c r="E76" s="69"/>
      <c r="G76" s="70"/>
    </row>
    <row r="77" spans="1:7" ht="16.5">
      <c r="A77" s="68"/>
      <c r="B77" s="68"/>
      <c r="C77" s="68"/>
      <c r="D77" s="68"/>
      <c r="E77" s="69"/>
      <c r="F77" s="68"/>
      <c r="G77" s="70"/>
    </row>
    <row r="78" spans="1:7" ht="16.5">
      <c r="A78" s="68"/>
      <c r="B78" s="68"/>
      <c r="C78" s="68"/>
      <c r="D78" s="68"/>
      <c r="E78" s="69"/>
      <c r="F78" s="68"/>
      <c r="G78" s="70"/>
    </row>
    <row r="79" spans="1:7" ht="16.5">
      <c r="A79" s="68"/>
      <c r="B79" s="68"/>
      <c r="C79" s="68"/>
      <c r="D79" s="68"/>
      <c r="E79" s="69"/>
      <c r="F79" s="68"/>
      <c r="G79" s="70"/>
    </row>
    <row r="80" spans="1:7" ht="16.5">
      <c r="A80" s="68"/>
      <c r="B80" s="68"/>
      <c r="C80" s="68"/>
      <c r="D80" s="68"/>
      <c r="E80" s="69"/>
      <c r="F80" s="68"/>
      <c r="G80" s="70"/>
    </row>
    <row r="81" spans="1:7" ht="16.5">
      <c r="A81" s="68"/>
      <c r="B81" s="68"/>
      <c r="C81" s="68"/>
      <c r="D81" s="68"/>
      <c r="E81" s="69"/>
      <c r="F81" s="68"/>
      <c r="G81" s="70"/>
    </row>
    <row r="82" spans="1:7" ht="16.5">
      <c r="A82" s="68"/>
      <c r="B82" s="68"/>
      <c r="C82" s="68"/>
      <c r="D82" s="68"/>
      <c r="E82" s="69"/>
      <c r="F82" s="68"/>
      <c r="G82" s="70"/>
    </row>
    <row r="83" spans="1:7" ht="16.5">
      <c r="A83" s="68"/>
      <c r="B83" s="68"/>
      <c r="C83" s="68"/>
      <c r="D83" s="68"/>
      <c r="E83" s="69"/>
      <c r="F83" s="68"/>
      <c r="G83" s="70"/>
    </row>
    <row r="84" spans="1:7" ht="16.5">
      <c r="A84" s="68"/>
      <c r="B84" s="68"/>
      <c r="C84" s="68"/>
      <c r="D84" s="68"/>
      <c r="E84" s="69"/>
      <c r="F84" s="68"/>
      <c r="G84" s="70"/>
    </row>
    <row r="85" spans="1:7" ht="16.5">
      <c r="A85" s="68"/>
      <c r="B85" s="68"/>
      <c r="C85" s="68"/>
      <c r="D85" s="68"/>
      <c r="E85" s="69"/>
      <c r="F85" s="68"/>
      <c r="G85" s="70"/>
    </row>
    <row r="86" spans="1:7" ht="16.5">
      <c r="A86" s="68"/>
      <c r="B86" s="68"/>
      <c r="C86" s="68"/>
      <c r="D86" s="68"/>
      <c r="E86" s="69"/>
      <c r="F86" s="68"/>
      <c r="G86" s="70"/>
    </row>
    <row r="87" spans="1:7" ht="16.5">
      <c r="A87" s="68"/>
      <c r="B87" s="68"/>
      <c r="C87" s="68"/>
      <c r="D87" s="68"/>
      <c r="E87" s="69"/>
      <c r="F87" s="68"/>
      <c r="G87" s="70"/>
    </row>
    <row r="88" spans="1:7" ht="16.5">
      <c r="A88" s="68"/>
      <c r="B88" s="68"/>
      <c r="C88" s="68"/>
      <c r="D88" s="68"/>
      <c r="E88" s="69"/>
      <c r="F88" s="68"/>
      <c r="G88" s="70"/>
    </row>
    <row r="89" spans="1:7" ht="16.5">
      <c r="A89" s="68"/>
      <c r="B89" s="68"/>
      <c r="C89" s="68"/>
      <c r="D89" s="68"/>
      <c r="E89" s="69"/>
      <c r="F89" s="68"/>
      <c r="G89" s="70"/>
    </row>
    <row r="90" spans="1:7" ht="16.5">
      <c r="A90" s="68"/>
      <c r="B90" s="68"/>
      <c r="C90" s="68"/>
      <c r="D90" s="68"/>
      <c r="E90" s="69"/>
      <c r="F90" s="68"/>
      <c r="G90" s="70"/>
    </row>
    <row r="91" spans="1:7" ht="16.5">
      <c r="A91" s="68"/>
      <c r="B91" s="68"/>
      <c r="C91" s="68"/>
      <c r="D91" s="68"/>
      <c r="E91" s="69"/>
      <c r="F91" s="68"/>
      <c r="G91" s="70"/>
    </row>
    <row r="92" spans="1:7" ht="16.5">
      <c r="A92" s="68"/>
      <c r="B92" s="68"/>
      <c r="C92" s="68"/>
      <c r="D92" s="68"/>
      <c r="E92" s="69"/>
      <c r="F92" s="68"/>
      <c r="G92" s="70"/>
    </row>
    <row r="93" spans="1:7" ht="16.5">
      <c r="A93" s="68"/>
      <c r="B93" s="68"/>
      <c r="C93" s="68"/>
      <c r="D93" s="68"/>
      <c r="E93" s="69"/>
      <c r="F93" s="68"/>
      <c r="G93" s="70"/>
    </row>
    <row r="94" spans="1:7" ht="16.5">
      <c r="A94" s="68"/>
      <c r="B94" s="68"/>
      <c r="C94" s="68"/>
      <c r="D94" s="68"/>
      <c r="E94" s="69"/>
      <c r="F94" s="68"/>
      <c r="G94" s="70"/>
    </row>
    <row r="95" spans="1:7" ht="16.5">
      <c r="A95" s="68"/>
      <c r="B95" s="68"/>
      <c r="C95" s="68"/>
      <c r="D95" s="68"/>
      <c r="E95" s="69"/>
      <c r="F95" s="68"/>
      <c r="G95" s="70"/>
    </row>
    <row r="96" spans="1:7" ht="16.5">
      <c r="A96" s="68"/>
      <c r="B96" s="68"/>
      <c r="C96" s="68"/>
      <c r="D96" s="68"/>
      <c r="E96" s="69"/>
      <c r="F96" s="68"/>
      <c r="G96" s="70"/>
    </row>
    <row r="97" spans="1:7" ht="16.5">
      <c r="A97" s="68"/>
      <c r="B97" s="68"/>
      <c r="C97" s="68"/>
      <c r="D97" s="68"/>
      <c r="E97" s="69"/>
      <c r="F97" s="68"/>
      <c r="G97" s="70"/>
    </row>
    <row r="98" spans="1:7" ht="16.5">
      <c r="A98" s="68"/>
      <c r="B98" s="68"/>
      <c r="C98" s="68"/>
      <c r="D98" s="68"/>
      <c r="E98" s="69"/>
      <c r="F98" s="68"/>
      <c r="G98" s="70"/>
    </row>
    <row r="99" spans="1:7" ht="16.5">
      <c r="A99" s="68"/>
      <c r="B99" s="68"/>
      <c r="C99" s="68"/>
      <c r="D99" s="68"/>
      <c r="E99" s="69"/>
      <c r="F99" s="68"/>
      <c r="G99" s="70"/>
    </row>
    <row r="100" spans="1:7" ht="16.5">
      <c r="A100" s="68"/>
      <c r="B100" s="68"/>
      <c r="C100" s="68"/>
      <c r="D100" s="68"/>
      <c r="E100" s="69"/>
      <c r="F100" s="68"/>
      <c r="G100" s="70"/>
    </row>
    <row r="101" spans="1:7" ht="16.5">
      <c r="A101" s="68"/>
      <c r="B101" s="68"/>
      <c r="C101" s="68"/>
      <c r="D101" s="68"/>
      <c r="E101" s="69"/>
      <c r="F101" s="68"/>
      <c r="G101" s="70"/>
    </row>
    <row r="102" spans="1:7" ht="16.5">
      <c r="A102" s="68"/>
      <c r="B102" s="68"/>
      <c r="C102" s="68"/>
      <c r="D102" s="68"/>
      <c r="E102" s="69"/>
      <c r="F102" s="68"/>
      <c r="G102" s="70"/>
    </row>
    <row r="103" spans="1:7" ht="16.5">
      <c r="A103" s="68"/>
      <c r="B103" s="68"/>
      <c r="C103" s="68"/>
      <c r="D103" s="68"/>
      <c r="E103" s="69"/>
      <c r="F103" s="68"/>
      <c r="G103" s="70"/>
    </row>
    <row r="104" spans="1:7" ht="16.5">
      <c r="A104" s="68"/>
      <c r="B104" s="68"/>
      <c r="C104" s="68"/>
      <c r="D104" s="68"/>
      <c r="E104" s="69"/>
      <c r="F104" s="68"/>
      <c r="G104" s="70"/>
    </row>
  </sheetData>
  <sheetProtection/>
  <mergeCells count="7">
    <mergeCell ref="A9:G9"/>
    <mergeCell ref="A1:G1"/>
    <mergeCell ref="A2:G2"/>
    <mergeCell ref="A3:G3"/>
    <mergeCell ref="A5:G5"/>
    <mergeCell ref="A6:G6"/>
    <mergeCell ref="A8:C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17"/>
  <sheetViews>
    <sheetView showZeros="0" view="pageBreakPreview" zoomScale="85" zoomScaleSheetLayoutView="85" zoomScalePageLayoutView="0" workbookViewId="0" topLeftCell="C12">
      <selection activeCell="C37" sqref="C37"/>
    </sheetView>
  </sheetViews>
  <sheetFormatPr defaultColWidth="7.140625" defaultRowHeight="15"/>
  <cols>
    <col min="1" max="1" width="5.8515625" style="71" customWidth="1"/>
    <col min="2" max="2" width="5.28125" style="71" customWidth="1"/>
    <col min="3" max="3" width="39.28125" style="71" customWidth="1"/>
    <col min="4" max="4" width="8.28125" style="71" customWidth="1"/>
    <col min="5" max="5" width="8.421875" style="72" customWidth="1"/>
    <col min="6" max="6" width="9.28125" style="71" customWidth="1"/>
    <col min="7" max="7" width="9.28125" style="73" customWidth="1"/>
    <col min="8" max="221" width="9.140625" style="71" customWidth="1"/>
    <col min="222" max="16384" width="7.140625" style="71" customWidth="1"/>
  </cols>
  <sheetData>
    <row r="1" spans="1:7" s="55" customFormat="1" ht="18">
      <c r="A1" s="247" t="s">
        <v>186</v>
      </c>
      <c r="B1" s="247"/>
      <c r="C1" s="247"/>
      <c r="D1" s="247"/>
      <c r="E1" s="247"/>
      <c r="F1" s="247"/>
      <c r="G1" s="247"/>
    </row>
    <row r="2" spans="1:7" s="56" customFormat="1" ht="17.25" customHeight="1">
      <c r="A2" s="248" t="s">
        <v>147</v>
      </c>
      <c r="B2" s="248"/>
      <c r="C2" s="248"/>
      <c r="D2" s="248"/>
      <c r="E2" s="248"/>
      <c r="F2" s="248"/>
      <c r="G2" s="248"/>
    </row>
    <row r="3" spans="1:7" s="57" customFormat="1" ht="10.5" customHeight="1">
      <c r="A3" s="249" t="s">
        <v>170</v>
      </c>
      <c r="B3" s="249"/>
      <c r="C3" s="249"/>
      <c r="D3" s="249"/>
      <c r="E3" s="249"/>
      <c r="F3" s="249"/>
      <c r="G3" s="249"/>
    </row>
    <row r="4" spans="1:7" s="62" customFormat="1" ht="15.75">
      <c r="A4" s="58"/>
      <c r="B4" s="59"/>
      <c r="C4" s="60"/>
      <c r="D4" s="61"/>
      <c r="E4" s="59"/>
      <c r="F4" s="58"/>
      <c r="G4" s="58"/>
    </row>
    <row r="5" spans="1:7" s="63" customFormat="1" ht="32.25" customHeight="1">
      <c r="A5" s="250" t="s">
        <v>179</v>
      </c>
      <c r="B5" s="250"/>
      <c r="C5" s="250"/>
      <c r="D5" s="250"/>
      <c r="E5" s="250"/>
      <c r="F5" s="250"/>
      <c r="G5" s="250"/>
    </row>
    <row r="6" spans="1:7" s="63" customFormat="1" ht="32.25" customHeight="1">
      <c r="A6" s="250" t="s">
        <v>180</v>
      </c>
      <c r="B6" s="250"/>
      <c r="C6" s="250"/>
      <c r="D6" s="250"/>
      <c r="E6" s="250"/>
      <c r="F6" s="250"/>
      <c r="G6" s="250"/>
    </row>
    <row r="7" spans="1:7" s="63" customFormat="1" ht="16.5">
      <c r="A7" s="202" t="s">
        <v>181</v>
      </c>
      <c r="B7" s="202"/>
      <c r="C7" s="202"/>
      <c r="D7" s="203"/>
      <c r="E7" s="203"/>
      <c r="F7" s="203"/>
      <c r="G7" s="203"/>
    </row>
    <row r="8" spans="1:7" s="66" customFormat="1" ht="14.25" customHeight="1">
      <c r="A8" s="252" t="s">
        <v>182</v>
      </c>
      <c r="B8" s="252"/>
      <c r="C8" s="252"/>
      <c r="D8" s="164"/>
      <c r="E8" s="164"/>
      <c r="F8" s="164"/>
      <c r="G8" s="164"/>
    </row>
    <row r="9" spans="1:7" s="204" customFormat="1" ht="80.25" customHeight="1">
      <c r="A9" s="251" t="s">
        <v>183</v>
      </c>
      <c r="B9" s="251"/>
      <c r="C9" s="251"/>
      <c r="D9" s="251"/>
      <c r="E9" s="251"/>
      <c r="F9" s="251"/>
      <c r="G9" s="251"/>
    </row>
    <row r="10" spans="4:7" s="65" customFormat="1" ht="16.5">
      <c r="D10" s="173"/>
      <c r="E10" s="173"/>
      <c r="F10" s="64"/>
      <c r="G10" s="173"/>
    </row>
    <row r="11" spans="1:7" s="66" customFormat="1" ht="16.5">
      <c r="A11" s="205" t="s">
        <v>171</v>
      </c>
      <c r="B11" s="198"/>
      <c r="C11" s="199"/>
      <c r="D11" s="199"/>
      <c r="E11" s="199"/>
      <c r="F11" s="200"/>
      <c r="G11" s="200"/>
    </row>
    <row r="12" spans="1:7" s="66" customFormat="1" ht="16.5">
      <c r="A12" s="197" t="s">
        <v>172</v>
      </c>
      <c r="B12" s="198"/>
      <c r="C12" s="199"/>
      <c r="D12" s="199"/>
      <c r="E12" s="199"/>
      <c r="F12" s="200"/>
      <c r="G12" s="200"/>
    </row>
    <row r="13" spans="1:7" s="66" customFormat="1" ht="16.5">
      <c r="A13" s="197" t="s">
        <v>169</v>
      </c>
      <c r="B13" s="198"/>
      <c r="C13" s="199"/>
      <c r="D13" s="199"/>
      <c r="E13" s="199"/>
      <c r="F13" s="200"/>
      <c r="G13" s="200"/>
    </row>
    <row r="14" spans="1:7" s="66" customFormat="1" ht="16.5">
      <c r="A14" s="199"/>
      <c r="B14" s="199"/>
      <c r="C14" s="199"/>
      <c r="D14" s="199"/>
      <c r="E14" s="199"/>
      <c r="F14" s="200"/>
      <c r="G14" s="200"/>
    </row>
    <row r="15" spans="1:7" s="208" customFormat="1" ht="57" customHeight="1">
      <c r="A15" s="206" t="s">
        <v>173</v>
      </c>
      <c r="B15" s="206" t="s">
        <v>44</v>
      </c>
      <c r="C15" s="206" t="s">
        <v>45</v>
      </c>
      <c r="D15" s="207" t="s">
        <v>174</v>
      </c>
      <c r="E15" s="206" t="s">
        <v>46</v>
      </c>
      <c r="F15" s="207" t="s">
        <v>175</v>
      </c>
      <c r="G15" s="207" t="s">
        <v>176</v>
      </c>
    </row>
    <row r="16" spans="1:7" s="175" customFormat="1" ht="12.75">
      <c r="A16" s="176">
        <v>1</v>
      </c>
      <c r="B16" s="176">
        <v>2</v>
      </c>
      <c r="C16" s="177">
        <v>3</v>
      </c>
      <c r="D16" s="176">
        <v>4</v>
      </c>
      <c r="E16" s="176">
        <v>5</v>
      </c>
      <c r="F16" s="176">
        <v>6</v>
      </c>
      <c r="G16" s="176">
        <v>7</v>
      </c>
    </row>
    <row r="17" spans="1:7" s="179" customFormat="1" ht="16.5">
      <c r="A17" s="93"/>
      <c r="B17" s="149"/>
      <c r="C17" s="150" t="s">
        <v>144</v>
      </c>
      <c r="D17" s="150"/>
      <c r="E17" s="150"/>
      <c r="F17" s="178"/>
      <c r="G17" s="92"/>
    </row>
    <row r="18" spans="1:7" s="170" customFormat="1" ht="82.5">
      <c r="A18" s="93">
        <v>1</v>
      </c>
      <c r="B18" s="171"/>
      <c r="C18" s="166" t="s">
        <v>454</v>
      </c>
      <c r="D18" s="167" t="s">
        <v>64</v>
      </c>
      <c r="E18" s="169">
        <v>1</v>
      </c>
      <c r="F18" s="157"/>
      <c r="G18" s="92"/>
    </row>
    <row r="19" spans="1:7" s="186" customFormat="1" ht="16.5">
      <c r="A19" s="234">
        <f>A18+1</f>
        <v>2</v>
      </c>
      <c r="B19" s="171"/>
      <c r="C19" s="166" t="s">
        <v>145</v>
      </c>
      <c r="D19" s="167" t="s">
        <v>47</v>
      </c>
      <c r="E19" s="169">
        <v>251.2</v>
      </c>
      <c r="F19" s="185"/>
      <c r="G19" s="92"/>
    </row>
    <row r="20" spans="1:7" s="38" customFormat="1" ht="16.5">
      <c r="A20" s="234">
        <f>A19+1</f>
        <v>3</v>
      </c>
      <c r="B20" s="235"/>
      <c r="C20" s="217" t="s">
        <v>155</v>
      </c>
      <c r="D20" s="218" t="s">
        <v>47</v>
      </c>
      <c r="E20" s="219">
        <f>E19</f>
        <v>251.2</v>
      </c>
      <c r="F20" s="184"/>
      <c r="G20" s="92"/>
    </row>
    <row r="21" spans="1:7" s="170" customFormat="1" ht="82.5">
      <c r="A21" s="74">
        <f>A20+1</f>
        <v>4</v>
      </c>
      <c r="B21" s="151"/>
      <c r="C21" s="180" t="s">
        <v>153</v>
      </c>
      <c r="D21" s="74" t="s">
        <v>47</v>
      </c>
      <c r="E21" s="75">
        <f>E19</f>
        <v>251.2</v>
      </c>
      <c r="F21" s="157"/>
      <c r="G21" s="92"/>
    </row>
    <row r="22" spans="1:7" s="38" customFormat="1" ht="16.5" customHeight="1">
      <c r="A22" s="93"/>
      <c r="B22" s="171"/>
      <c r="C22" s="94" t="s">
        <v>146</v>
      </c>
      <c r="D22" s="167" t="s">
        <v>47</v>
      </c>
      <c r="E22" s="169">
        <f>E19</f>
        <v>251.2</v>
      </c>
      <c r="F22" s="184"/>
      <c r="G22" s="92"/>
    </row>
    <row r="23" spans="1:7" s="38" customFormat="1" ht="16.5" customHeight="1">
      <c r="A23" s="74"/>
      <c r="B23" s="151"/>
      <c r="C23" s="80" t="s">
        <v>148</v>
      </c>
      <c r="D23" s="74" t="s">
        <v>47</v>
      </c>
      <c r="E23" s="74">
        <f>ROUND(1.06*E21,2)</f>
        <v>266.27</v>
      </c>
      <c r="F23" s="184"/>
      <c r="G23" s="92"/>
    </row>
    <row r="24" spans="1:7" s="38" customFormat="1" ht="16.5" customHeight="1">
      <c r="A24" s="74"/>
      <c r="B24" s="151"/>
      <c r="C24" s="80" t="s">
        <v>149</v>
      </c>
      <c r="D24" s="74" t="s">
        <v>47</v>
      </c>
      <c r="E24" s="74">
        <f>ROUND(1.05*E21,2)</f>
        <v>263.76</v>
      </c>
      <c r="F24" s="184"/>
      <c r="G24" s="92"/>
    </row>
    <row r="25" spans="1:7" s="38" customFormat="1" ht="16.5" customHeight="1">
      <c r="A25" s="74"/>
      <c r="B25" s="151"/>
      <c r="C25" s="80" t="s">
        <v>63</v>
      </c>
      <c r="D25" s="74" t="s">
        <v>52</v>
      </c>
      <c r="E25" s="74">
        <f>ROUND(25*E21,2)</f>
        <v>6280</v>
      </c>
      <c r="F25" s="184"/>
      <c r="G25" s="92"/>
    </row>
    <row r="26" spans="1:7" s="38" customFormat="1" ht="16.5" customHeight="1">
      <c r="A26" s="74"/>
      <c r="B26" s="151"/>
      <c r="C26" s="80" t="s">
        <v>150</v>
      </c>
      <c r="D26" s="74" t="s">
        <v>49</v>
      </c>
      <c r="E26" s="74">
        <f>ROUND(0.5*E21,2)</f>
        <v>125.6</v>
      </c>
      <c r="F26" s="184"/>
      <c r="G26" s="92"/>
    </row>
    <row r="27" spans="1:7" s="38" customFormat="1" ht="16.5" customHeight="1">
      <c r="A27" s="74"/>
      <c r="B27" s="151"/>
      <c r="C27" s="80" t="s">
        <v>151</v>
      </c>
      <c r="D27" s="74" t="s">
        <v>50</v>
      </c>
      <c r="E27" s="74">
        <f>ROUND(1.5*E21,2)</f>
        <v>376.8</v>
      </c>
      <c r="F27" s="184"/>
      <c r="G27" s="92"/>
    </row>
    <row r="28" spans="1:7" s="170" customFormat="1" ht="16.5">
      <c r="A28" s="74"/>
      <c r="B28" s="151"/>
      <c r="C28" s="80" t="s">
        <v>152</v>
      </c>
      <c r="D28" s="74" t="s">
        <v>50</v>
      </c>
      <c r="E28" s="74">
        <f>E24</f>
        <v>263.76</v>
      </c>
      <c r="F28" s="157"/>
      <c r="G28" s="92"/>
    </row>
    <row r="29" spans="1:7" s="170" customFormat="1" ht="33">
      <c r="A29" s="93"/>
      <c r="B29" s="171"/>
      <c r="C29" s="94" t="s">
        <v>154</v>
      </c>
      <c r="D29" s="167" t="s">
        <v>47</v>
      </c>
      <c r="E29" s="182">
        <f>E21</f>
        <v>251.2</v>
      </c>
      <c r="F29" s="192"/>
      <c r="G29" s="193"/>
    </row>
    <row r="30" spans="1:7" s="188" customFormat="1" ht="16.5">
      <c r="A30" s="181"/>
      <c r="B30" s="187"/>
      <c r="C30" s="189" t="s">
        <v>79</v>
      </c>
      <c r="D30" s="190" t="s">
        <v>80</v>
      </c>
      <c r="E30" s="191">
        <f>ROUND(E29*8,0)</f>
        <v>2010</v>
      </c>
      <c r="F30" s="194"/>
      <c r="G30" s="92"/>
    </row>
    <row r="31" spans="1:7" s="38" customFormat="1" ht="16.5" customHeight="1">
      <c r="A31" s="236">
        <f>A21+1</f>
        <v>5</v>
      </c>
      <c r="B31" s="237"/>
      <c r="C31" s="220" t="s">
        <v>157</v>
      </c>
      <c r="D31" s="221" t="s">
        <v>47</v>
      </c>
      <c r="E31" s="222">
        <f>E26</f>
        <v>125.6</v>
      </c>
      <c r="F31" s="195"/>
      <c r="G31" s="92"/>
    </row>
    <row r="32" spans="1:7" s="186" customFormat="1" ht="16.5">
      <c r="A32" s="236"/>
      <c r="B32" s="238"/>
      <c r="C32" s="94" t="s">
        <v>48</v>
      </c>
      <c r="D32" s="167" t="s">
        <v>49</v>
      </c>
      <c r="E32" s="167">
        <f>E31*0.5</f>
        <v>62.8</v>
      </c>
      <c r="F32" s="196"/>
      <c r="G32" s="92"/>
    </row>
    <row r="33" spans="1:7" s="38" customFormat="1" ht="16.5" customHeight="1">
      <c r="A33" s="236"/>
      <c r="B33" s="235"/>
      <c r="C33" s="223" t="s">
        <v>156</v>
      </c>
      <c r="D33" s="224" t="s">
        <v>51</v>
      </c>
      <c r="E33" s="156">
        <f>ROUND(E31*0.15,2)</f>
        <v>18.84</v>
      </c>
      <c r="F33" s="195"/>
      <c r="G33" s="92"/>
    </row>
    <row r="34" spans="1:7" s="38" customFormat="1" ht="16.5" customHeight="1">
      <c r="A34" s="236"/>
      <c r="B34" s="238"/>
      <c r="C34" s="94" t="s">
        <v>158</v>
      </c>
      <c r="D34" s="167" t="s">
        <v>49</v>
      </c>
      <c r="E34" s="167">
        <f>ROUND(1.6*E31,2)</f>
        <v>200.96</v>
      </c>
      <c r="F34" s="195"/>
      <c r="G34" s="92"/>
    </row>
    <row r="35" spans="1:7" s="38" customFormat="1" ht="16.5" customHeight="1">
      <c r="A35" s="236"/>
      <c r="B35" s="238"/>
      <c r="C35" s="94" t="s">
        <v>159</v>
      </c>
      <c r="D35" s="167" t="s">
        <v>47</v>
      </c>
      <c r="E35" s="167">
        <f>ROUND(0.05*E31,2)</f>
        <v>6.28</v>
      </c>
      <c r="F35" s="195"/>
      <c r="G35" s="92"/>
    </row>
    <row r="36" spans="1:7" s="186" customFormat="1" ht="16.5">
      <c r="A36" s="236"/>
      <c r="B36" s="238"/>
      <c r="C36" s="94" t="s">
        <v>160</v>
      </c>
      <c r="D36" s="167" t="s">
        <v>51</v>
      </c>
      <c r="E36" s="167">
        <f>ROUND(0.35*E31,2)</f>
        <v>43.96</v>
      </c>
      <c r="F36" s="196"/>
      <c r="G36" s="92"/>
    </row>
    <row r="37" spans="1:7" s="186" customFormat="1" ht="31.5">
      <c r="A37" s="236">
        <f>A31+1</f>
        <v>6</v>
      </c>
      <c r="B37" s="235"/>
      <c r="C37" s="217" t="s">
        <v>161</v>
      </c>
      <c r="D37" s="224" t="s">
        <v>47</v>
      </c>
      <c r="E37" s="156">
        <f>E20</f>
        <v>251.2</v>
      </c>
      <c r="F37" s="196"/>
      <c r="G37" s="92"/>
    </row>
    <row r="38" spans="1:7" s="212" customFormat="1" ht="16.5">
      <c r="A38" s="210"/>
      <c r="B38" s="210"/>
      <c r="C38" s="209"/>
      <c r="D38" s="209"/>
      <c r="E38" s="209"/>
      <c r="F38" s="211"/>
      <c r="G38" s="211"/>
    </row>
    <row r="39" spans="1:7" s="216" customFormat="1" ht="16.5">
      <c r="A39" s="213"/>
      <c r="B39" s="213"/>
      <c r="C39" s="214" t="s">
        <v>54</v>
      </c>
      <c r="D39" s="213" t="s">
        <v>55</v>
      </c>
      <c r="E39" s="213"/>
      <c r="F39" s="215"/>
      <c r="G39" s="215"/>
    </row>
    <row r="40" spans="1:6" s="34" customFormat="1" ht="16.5">
      <c r="A40" s="83"/>
      <c r="B40" s="83"/>
      <c r="C40" s="84"/>
      <c r="D40" s="85"/>
      <c r="E40" s="85"/>
      <c r="F40" s="84"/>
    </row>
    <row r="41" spans="1:6" s="34" customFormat="1" ht="16.5">
      <c r="A41" s="83"/>
      <c r="B41" s="83"/>
      <c r="C41" s="84"/>
      <c r="D41" s="85"/>
      <c r="E41" s="85"/>
      <c r="F41" s="84"/>
    </row>
    <row r="42" s="34" customFormat="1" ht="16.5">
      <c r="C42" s="34" t="s">
        <v>177</v>
      </c>
    </row>
    <row r="43" spans="2:6" s="34" customFormat="1" ht="16.5">
      <c r="B43" s="125"/>
      <c r="C43" s="125" t="s">
        <v>164</v>
      </c>
      <c r="E43" s="86"/>
      <c r="F43" s="125"/>
    </row>
    <row r="44" spans="5:7" s="124" customFormat="1" ht="16.5">
      <c r="E44" s="110"/>
      <c r="G44" s="125"/>
    </row>
    <row r="45" spans="5:7" s="124" customFormat="1" ht="16.5">
      <c r="E45" s="110"/>
      <c r="G45" s="125"/>
    </row>
    <row r="46" spans="5:7" s="124" customFormat="1" ht="16.5">
      <c r="E46" s="110"/>
      <c r="G46" s="125"/>
    </row>
    <row r="47" spans="5:7" s="124" customFormat="1" ht="16.5">
      <c r="E47" s="110"/>
      <c r="G47" s="125"/>
    </row>
    <row r="80" spans="5:7" s="68" customFormat="1" ht="16.5">
      <c r="E80" s="69"/>
      <c r="G80" s="70"/>
    </row>
    <row r="81" spans="5:7" s="68" customFormat="1" ht="16.5">
      <c r="E81" s="69"/>
      <c r="G81" s="70"/>
    </row>
    <row r="82" spans="5:7" s="68" customFormat="1" ht="16.5">
      <c r="E82" s="69"/>
      <c r="G82" s="70"/>
    </row>
    <row r="83" spans="5:7" s="68" customFormat="1" ht="16.5">
      <c r="E83" s="69"/>
      <c r="G83" s="70"/>
    </row>
    <row r="84" spans="5:7" s="68" customFormat="1" ht="16.5">
      <c r="E84" s="69"/>
      <c r="G84" s="70"/>
    </row>
    <row r="85" spans="5:7" s="68" customFormat="1" ht="16.5">
      <c r="E85" s="69"/>
      <c r="G85" s="70"/>
    </row>
    <row r="86" spans="5:7" s="68" customFormat="1" ht="16.5">
      <c r="E86" s="69"/>
      <c r="G86" s="70"/>
    </row>
    <row r="87" spans="5:7" s="68" customFormat="1" ht="16.5">
      <c r="E87" s="69"/>
      <c r="G87" s="70"/>
    </row>
    <row r="88" spans="5:7" s="68" customFormat="1" ht="16.5">
      <c r="E88" s="69"/>
      <c r="G88" s="70"/>
    </row>
    <row r="89" spans="5:7" s="68" customFormat="1" ht="16.5">
      <c r="E89" s="69"/>
      <c r="G89" s="70"/>
    </row>
    <row r="90" spans="1:7" ht="16.5">
      <c r="A90" s="68"/>
      <c r="B90" s="68"/>
      <c r="C90" s="68"/>
      <c r="D90" s="68"/>
      <c r="E90" s="69"/>
      <c r="F90" s="68"/>
      <c r="G90" s="70"/>
    </row>
    <row r="91" spans="1:7" ht="16.5">
      <c r="A91" s="68"/>
      <c r="B91" s="68"/>
      <c r="C91" s="68"/>
      <c r="D91" s="68"/>
      <c r="E91" s="69"/>
      <c r="F91" s="68"/>
      <c r="G91" s="70"/>
    </row>
    <row r="92" spans="1:7" ht="16.5">
      <c r="A92" s="68"/>
      <c r="B92" s="68"/>
      <c r="C92" s="68"/>
      <c r="D92" s="68"/>
      <c r="E92" s="69"/>
      <c r="F92" s="68"/>
      <c r="G92" s="70"/>
    </row>
    <row r="93" spans="1:7" ht="16.5">
      <c r="A93" s="68"/>
      <c r="B93" s="68"/>
      <c r="C93" s="68"/>
      <c r="D93" s="68"/>
      <c r="E93" s="69"/>
      <c r="F93" s="68"/>
      <c r="G93" s="70"/>
    </row>
    <row r="94" spans="1:7" ht="16.5">
      <c r="A94" s="68"/>
      <c r="B94" s="68"/>
      <c r="C94" s="68"/>
      <c r="D94" s="68"/>
      <c r="E94" s="69"/>
      <c r="F94" s="68"/>
      <c r="G94" s="70"/>
    </row>
    <row r="95" spans="1:7" ht="16.5">
      <c r="A95" s="68"/>
      <c r="B95" s="68"/>
      <c r="C95" s="68"/>
      <c r="D95" s="68"/>
      <c r="E95" s="69"/>
      <c r="F95" s="68"/>
      <c r="G95" s="70"/>
    </row>
    <row r="96" spans="1:7" ht="16.5">
      <c r="A96" s="68"/>
      <c r="B96" s="68"/>
      <c r="C96" s="68"/>
      <c r="D96" s="68"/>
      <c r="E96" s="69"/>
      <c r="F96" s="68"/>
      <c r="G96" s="70"/>
    </row>
    <row r="97" spans="1:7" ht="16.5">
      <c r="A97" s="68"/>
      <c r="B97" s="68"/>
      <c r="C97" s="68"/>
      <c r="D97" s="68"/>
      <c r="E97" s="69"/>
      <c r="F97" s="68"/>
      <c r="G97" s="70"/>
    </row>
    <row r="98" spans="1:7" ht="16.5">
      <c r="A98" s="68"/>
      <c r="B98" s="68"/>
      <c r="C98" s="68"/>
      <c r="D98" s="68"/>
      <c r="E98" s="69"/>
      <c r="F98" s="68"/>
      <c r="G98" s="70"/>
    </row>
    <row r="99" spans="1:7" ht="16.5">
      <c r="A99" s="68"/>
      <c r="B99" s="68"/>
      <c r="C99" s="68"/>
      <c r="D99" s="68"/>
      <c r="E99" s="69"/>
      <c r="F99" s="68"/>
      <c r="G99" s="70"/>
    </row>
    <row r="100" spans="1:7" ht="16.5">
      <c r="A100" s="68"/>
      <c r="B100" s="68"/>
      <c r="C100" s="68"/>
      <c r="D100" s="68"/>
      <c r="E100" s="69"/>
      <c r="F100" s="68"/>
      <c r="G100" s="70"/>
    </row>
    <row r="101" spans="1:7" ht="16.5">
      <c r="A101" s="68"/>
      <c r="B101" s="68"/>
      <c r="C101" s="68"/>
      <c r="D101" s="68"/>
      <c r="E101" s="69"/>
      <c r="F101" s="68"/>
      <c r="G101" s="70"/>
    </row>
    <row r="102" spans="1:7" ht="16.5">
      <c r="A102" s="68"/>
      <c r="B102" s="68"/>
      <c r="C102" s="68"/>
      <c r="D102" s="68"/>
      <c r="E102" s="69"/>
      <c r="F102" s="68"/>
      <c r="G102" s="70"/>
    </row>
    <row r="103" spans="1:7" ht="16.5">
      <c r="A103" s="68"/>
      <c r="B103" s="68"/>
      <c r="C103" s="68"/>
      <c r="D103" s="68"/>
      <c r="E103" s="69"/>
      <c r="F103" s="68"/>
      <c r="G103" s="70"/>
    </row>
    <row r="104" spans="1:7" ht="16.5">
      <c r="A104" s="68"/>
      <c r="B104" s="68"/>
      <c r="C104" s="68"/>
      <c r="D104" s="68"/>
      <c r="E104" s="69"/>
      <c r="F104" s="68"/>
      <c r="G104" s="70"/>
    </row>
    <row r="105" spans="1:7" ht="16.5">
      <c r="A105" s="68"/>
      <c r="B105" s="68"/>
      <c r="C105" s="68"/>
      <c r="D105" s="68"/>
      <c r="E105" s="69"/>
      <c r="F105" s="68"/>
      <c r="G105" s="70"/>
    </row>
    <row r="106" spans="1:7" ht="16.5">
      <c r="A106" s="68"/>
      <c r="B106" s="68"/>
      <c r="C106" s="68"/>
      <c r="D106" s="68"/>
      <c r="E106" s="69"/>
      <c r="F106" s="68"/>
      <c r="G106" s="70"/>
    </row>
    <row r="107" spans="1:7" ht="16.5">
      <c r="A107" s="68"/>
      <c r="B107" s="68"/>
      <c r="C107" s="68"/>
      <c r="D107" s="68"/>
      <c r="E107" s="69"/>
      <c r="F107" s="68"/>
      <c r="G107" s="70"/>
    </row>
    <row r="108" spans="1:7" ht="16.5">
      <c r="A108" s="68"/>
      <c r="B108" s="68"/>
      <c r="C108" s="68"/>
      <c r="D108" s="68"/>
      <c r="E108" s="69"/>
      <c r="F108" s="68"/>
      <c r="G108" s="70"/>
    </row>
    <row r="109" spans="1:7" ht="16.5">
      <c r="A109" s="68"/>
      <c r="B109" s="68"/>
      <c r="C109" s="68"/>
      <c r="D109" s="68"/>
      <c r="E109" s="69"/>
      <c r="F109" s="68"/>
      <c r="G109" s="70"/>
    </row>
    <row r="110" spans="1:7" ht="16.5">
      <c r="A110" s="68"/>
      <c r="B110" s="68"/>
      <c r="C110" s="68"/>
      <c r="D110" s="68"/>
      <c r="E110" s="69"/>
      <c r="F110" s="68"/>
      <c r="G110" s="70"/>
    </row>
    <row r="111" spans="1:7" ht="16.5">
      <c r="A111" s="68"/>
      <c r="B111" s="68"/>
      <c r="C111" s="68"/>
      <c r="D111" s="68"/>
      <c r="E111" s="69"/>
      <c r="F111" s="68"/>
      <c r="G111" s="70"/>
    </row>
    <row r="112" spans="1:7" ht="16.5">
      <c r="A112" s="68"/>
      <c r="B112" s="68"/>
      <c r="C112" s="68"/>
      <c r="D112" s="68"/>
      <c r="E112" s="69"/>
      <c r="F112" s="68"/>
      <c r="G112" s="70"/>
    </row>
    <row r="113" spans="1:7" ht="16.5">
      <c r="A113" s="68"/>
      <c r="B113" s="68"/>
      <c r="C113" s="68"/>
      <c r="D113" s="68"/>
      <c r="E113" s="69"/>
      <c r="F113" s="68"/>
      <c r="G113" s="70"/>
    </row>
    <row r="114" spans="1:7" ht="16.5">
      <c r="A114" s="68"/>
      <c r="B114" s="68"/>
      <c r="C114" s="68"/>
      <c r="D114" s="68"/>
      <c r="E114" s="69"/>
      <c r="F114" s="68"/>
      <c r="G114" s="70"/>
    </row>
    <row r="115" spans="1:7" ht="16.5">
      <c r="A115" s="68"/>
      <c r="B115" s="68"/>
      <c r="C115" s="68"/>
      <c r="D115" s="68"/>
      <c r="E115" s="69"/>
      <c r="F115" s="68"/>
      <c r="G115" s="70"/>
    </row>
    <row r="116" spans="1:7" ht="16.5">
      <c r="A116" s="68"/>
      <c r="B116" s="68"/>
      <c r="C116" s="68"/>
      <c r="D116" s="68"/>
      <c r="E116" s="69"/>
      <c r="F116" s="68"/>
      <c r="G116" s="70"/>
    </row>
    <row r="117" spans="1:7" ht="16.5">
      <c r="A117" s="68"/>
      <c r="B117" s="68"/>
      <c r="C117" s="68"/>
      <c r="D117" s="68"/>
      <c r="E117" s="69"/>
      <c r="F117" s="68"/>
      <c r="G117" s="70"/>
    </row>
  </sheetData>
  <sheetProtection/>
  <mergeCells count="7">
    <mergeCell ref="A9:G9"/>
    <mergeCell ref="A1:G1"/>
    <mergeCell ref="A2:G2"/>
    <mergeCell ref="A3:G3"/>
    <mergeCell ref="A5:G5"/>
    <mergeCell ref="A6:G6"/>
    <mergeCell ref="A8:C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135"/>
  <sheetViews>
    <sheetView showZeros="0" view="pageBreakPreview" zoomScaleSheetLayoutView="100" zoomScalePageLayoutView="0" workbookViewId="0" topLeftCell="C29">
      <selection activeCell="C50" sqref="C50"/>
    </sheetView>
  </sheetViews>
  <sheetFormatPr defaultColWidth="7.140625" defaultRowHeight="15"/>
  <cols>
    <col min="1" max="1" width="5.8515625" style="71" customWidth="1"/>
    <col min="2" max="2" width="5.28125" style="71" customWidth="1"/>
    <col min="3" max="3" width="38.57421875" style="71" customWidth="1"/>
    <col min="4" max="4" width="8.57421875" style="71" customWidth="1"/>
    <col min="5" max="5" width="10.57421875" style="72" customWidth="1"/>
    <col min="6" max="6" width="9.28125" style="71" customWidth="1"/>
    <col min="7" max="7" width="9.8515625" style="73" customWidth="1"/>
    <col min="8" max="200" width="9.140625" style="71" customWidth="1"/>
    <col min="201" max="16384" width="7.140625" style="71" customWidth="1"/>
  </cols>
  <sheetData>
    <row r="1" spans="1:7" s="55" customFormat="1" ht="18">
      <c r="A1" s="247" t="s">
        <v>187</v>
      </c>
      <c r="B1" s="247"/>
      <c r="C1" s="247"/>
      <c r="D1" s="247"/>
      <c r="E1" s="247"/>
      <c r="F1" s="247"/>
      <c r="G1" s="247"/>
    </row>
    <row r="2" spans="1:7" s="56" customFormat="1" ht="17.25" customHeight="1">
      <c r="A2" s="248" t="s">
        <v>73</v>
      </c>
      <c r="B2" s="248"/>
      <c r="C2" s="248"/>
      <c r="D2" s="248"/>
      <c r="E2" s="248"/>
      <c r="F2" s="248"/>
      <c r="G2" s="248"/>
    </row>
    <row r="3" spans="1:7" s="57" customFormat="1" ht="10.5" customHeight="1">
      <c r="A3" s="249" t="s">
        <v>170</v>
      </c>
      <c r="B3" s="249"/>
      <c r="C3" s="249"/>
      <c r="D3" s="249"/>
      <c r="E3" s="249"/>
      <c r="F3" s="249"/>
      <c r="G3" s="249"/>
    </row>
    <row r="4" spans="1:7" s="62" customFormat="1" ht="15.75">
      <c r="A4" s="58"/>
      <c r="B4" s="59"/>
      <c r="C4" s="60"/>
      <c r="D4" s="61"/>
      <c r="E4" s="59"/>
      <c r="F4" s="58"/>
      <c r="G4" s="58"/>
    </row>
    <row r="5" spans="1:7" s="63" customFormat="1" ht="16.5">
      <c r="A5" s="250" t="s">
        <v>179</v>
      </c>
      <c r="B5" s="250"/>
      <c r="C5" s="250"/>
      <c r="D5" s="250"/>
      <c r="E5" s="250"/>
      <c r="F5" s="250"/>
      <c r="G5" s="250"/>
    </row>
    <row r="6" spans="1:7" s="63" customFormat="1" ht="16.5">
      <c r="A6" s="250" t="s">
        <v>180</v>
      </c>
      <c r="B6" s="250"/>
      <c r="C6" s="250"/>
      <c r="D6" s="250"/>
      <c r="E6" s="250"/>
      <c r="F6" s="250"/>
      <c r="G6" s="250"/>
    </row>
    <row r="7" spans="1:7" s="63" customFormat="1" ht="16.5">
      <c r="A7" s="202" t="s">
        <v>181</v>
      </c>
      <c r="B7" s="202"/>
      <c r="C7" s="202"/>
      <c r="D7" s="203"/>
      <c r="E7" s="203"/>
      <c r="F7" s="203"/>
      <c r="G7" s="203"/>
    </row>
    <row r="8" spans="1:7" s="66" customFormat="1" ht="14.25" customHeight="1">
      <c r="A8" s="252" t="s">
        <v>182</v>
      </c>
      <c r="B8" s="252"/>
      <c r="C8" s="252"/>
      <c r="D8" s="164"/>
      <c r="E8" s="164"/>
      <c r="F8" s="164"/>
      <c r="G8" s="164"/>
    </row>
    <row r="9" spans="1:7" s="204" customFormat="1" ht="80.25" customHeight="1">
      <c r="A9" s="251" t="s">
        <v>183</v>
      </c>
      <c r="B9" s="251"/>
      <c r="C9" s="251"/>
      <c r="D9" s="251"/>
      <c r="E9" s="251"/>
      <c r="F9" s="251"/>
      <c r="G9" s="251"/>
    </row>
    <row r="10" spans="4:7" s="65" customFormat="1" ht="16.5">
      <c r="D10" s="173"/>
      <c r="E10" s="173"/>
      <c r="F10" s="64"/>
      <c r="G10" s="173"/>
    </row>
    <row r="11" spans="1:7" s="66" customFormat="1" ht="16.5">
      <c r="A11" s="205" t="s">
        <v>171</v>
      </c>
      <c r="B11" s="198"/>
      <c r="C11" s="199"/>
      <c r="D11" s="199"/>
      <c r="E11" s="199"/>
      <c r="F11" s="200"/>
      <c r="G11" s="200"/>
    </row>
    <row r="12" spans="1:7" s="66" customFormat="1" ht="16.5">
      <c r="A12" s="197" t="s">
        <v>172</v>
      </c>
      <c r="B12" s="198"/>
      <c r="C12" s="199"/>
      <c r="D12" s="199"/>
      <c r="E12" s="199"/>
      <c r="F12" s="200"/>
      <c r="G12" s="200"/>
    </row>
    <row r="13" spans="1:7" s="66" customFormat="1" ht="16.5">
      <c r="A13" s="197" t="s">
        <v>169</v>
      </c>
      <c r="B13" s="198"/>
      <c r="C13" s="199"/>
      <c r="D13" s="199"/>
      <c r="E13" s="199"/>
      <c r="F13" s="200"/>
      <c r="G13" s="200"/>
    </row>
    <row r="14" spans="1:7" s="66" customFormat="1" ht="16.5">
      <c r="A14" s="199"/>
      <c r="B14" s="199"/>
      <c r="C14" s="199"/>
      <c r="D14" s="199"/>
      <c r="E14" s="199"/>
      <c r="F14" s="200"/>
      <c r="G14" s="200"/>
    </row>
    <row r="15" spans="1:7" s="208" customFormat="1" ht="57" customHeight="1">
      <c r="A15" s="206" t="s">
        <v>173</v>
      </c>
      <c r="B15" s="206" t="s">
        <v>44</v>
      </c>
      <c r="C15" s="206" t="s">
        <v>45</v>
      </c>
      <c r="D15" s="207" t="s">
        <v>174</v>
      </c>
      <c r="E15" s="206" t="s">
        <v>46</v>
      </c>
      <c r="F15" s="207" t="s">
        <v>175</v>
      </c>
      <c r="G15" s="207" t="s">
        <v>176</v>
      </c>
    </row>
    <row r="16" spans="1:7" s="175" customFormat="1" ht="12.75">
      <c r="A16" s="176">
        <v>1</v>
      </c>
      <c r="B16" s="176">
        <v>2</v>
      </c>
      <c r="C16" s="177">
        <v>3</v>
      </c>
      <c r="D16" s="176">
        <v>4</v>
      </c>
      <c r="E16" s="176">
        <v>5</v>
      </c>
      <c r="F16" s="176">
        <v>6</v>
      </c>
      <c r="G16" s="176">
        <v>7</v>
      </c>
    </row>
    <row r="17" spans="1:7" s="78" customFormat="1" ht="16.5">
      <c r="A17" s="77"/>
      <c r="B17" s="77"/>
      <c r="C17" s="77" t="s">
        <v>58</v>
      </c>
      <c r="D17" s="77"/>
      <c r="E17" s="77"/>
      <c r="F17" s="77"/>
      <c r="G17" s="77"/>
    </row>
    <row r="18" spans="1:7" s="79" customFormat="1" ht="16.5">
      <c r="A18" s="74">
        <v>1</v>
      </c>
      <c r="B18" s="74"/>
      <c r="C18" s="162" t="s">
        <v>59</v>
      </c>
      <c r="D18" s="74" t="s">
        <v>47</v>
      </c>
      <c r="E18" s="75">
        <f>E19</f>
        <v>89.81</v>
      </c>
      <c r="F18" s="67"/>
      <c r="G18" s="67"/>
    </row>
    <row r="19" spans="1:7" s="79" customFormat="1" ht="33">
      <c r="A19" s="74">
        <f>A18+1</f>
        <v>2</v>
      </c>
      <c r="B19" s="160"/>
      <c r="C19" s="163" t="s">
        <v>111</v>
      </c>
      <c r="D19" s="161" t="s">
        <v>47</v>
      </c>
      <c r="E19" s="75">
        <v>89.81</v>
      </c>
      <c r="F19" s="67"/>
      <c r="G19" s="67"/>
    </row>
    <row r="20" spans="1:7" s="79" customFormat="1" ht="16.5">
      <c r="A20" s="74"/>
      <c r="B20" s="160"/>
      <c r="C20" s="225" t="s">
        <v>112</v>
      </c>
      <c r="D20" s="161" t="s">
        <v>52</v>
      </c>
      <c r="E20" s="75">
        <v>1</v>
      </c>
      <c r="F20" s="67"/>
      <c r="G20" s="67"/>
    </row>
    <row r="21" spans="1:7" s="79" customFormat="1" ht="16.5">
      <c r="A21" s="74"/>
      <c r="B21" s="160"/>
      <c r="C21" s="225" t="s">
        <v>113</v>
      </c>
      <c r="D21" s="161" t="s">
        <v>52</v>
      </c>
      <c r="E21" s="75">
        <v>23</v>
      </c>
      <c r="F21" s="67"/>
      <c r="G21" s="67"/>
    </row>
    <row r="22" spans="1:7" s="79" customFormat="1" ht="16.5">
      <c r="A22" s="74"/>
      <c r="B22" s="160"/>
      <c r="C22" s="225" t="s">
        <v>114</v>
      </c>
      <c r="D22" s="161" t="s">
        <v>52</v>
      </c>
      <c r="E22" s="75">
        <v>4</v>
      </c>
      <c r="F22" s="67"/>
      <c r="G22" s="67"/>
    </row>
    <row r="23" spans="1:7" s="79" customFormat="1" ht="16.5">
      <c r="A23" s="74"/>
      <c r="B23" s="160"/>
      <c r="C23" s="225" t="s">
        <v>115</v>
      </c>
      <c r="D23" s="161" t="s">
        <v>52</v>
      </c>
      <c r="E23" s="75">
        <v>12</v>
      </c>
      <c r="F23" s="67"/>
      <c r="G23" s="67"/>
    </row>
    <row r="24" spans="1:7" s="79" customFormat="1" ht="16.5">
      <c r="A24" s="74"/>
      <c r="B24" s="160"/>
      <c r="C24" s="225" t="s">
        <v>116</v>
      </c>
      <c r="D24" s="161" t="s">
        <v>52</v>
      </c>
      <c r="E24" s="75">
        <v>1</v>
      </c>
      <c r="F24" s="67"/>
      <c r="G24" s="67"/>
    </row>
    <row r="25" spans="1:7" s="79" customFormat="1" ht="16.5">
      <c r="A25" s="74"/>
      <c r="B25" s="160"/>
      <c r="C25" s="225" t="s">
        <v>117</v>
      </c>
      <c r="D25" s="161" t="s">
        <v>52</v>
      </c>
      <c r="E25" s="75">
        <v>3</v>
      </c>
      <c r="F25" s="67"/>
      <c r="G25" s="67"/>
    </row>
    <row r="26" spans="1:7" s="79" customFormat="1" ht="16.5">
      <c r="A26" s="74"/>
      <c r="B26" s="74"/>
      <c r="C26" s="80" t="s">
        <v>60</v>
      </c>
      <c r="D26" s="74" t="s">
        <v>61</v>
      </c>
      <c r="E26" s="75">
        <f>ROUND(E19*0.5,0)</f>
        <v>45</v>
      </c>
      <c r="F26" s="67"/>
      <c r="G26" s="67"/>
    </row>
    <row r="27" spans="1:7" s="79" customFormat="1" ht="16.5">
      <c r="A27" s="74">
        <f>A19+1</f>
        <v>3</v>
      </c>
      <c r="B27" s="74"/>
      <c r="C27" s="180" t="s">
        <v>193</v>
      </c>
      <c r="D27" s="74" t="s">
        <v>50</v>
      </c>
      <c r="E27" s="75">
        <v>52.4</v>
      </c>
      <c r="F27" s="67"/>
      <c r="G27" s="67"/>
    </row>
    <row r="28" spans="1:7" s="78" customFormat="1" ht="33">
      <c r="A28" s="74">
        <f>A27+1</f>
        <v>4</v>
      </c>
      <c r="B28" s="160"/>
      <c r="C28" s="163" t="s">
        <v>455</v>
      </c>
      <c r="D28" s="161" t="s">
        <v>53</v>
      </c>
      <c r="E28" s="75">
        <v>0.62</v>
      </c>
      <c r="F28" s="174"/>
      <c r="G28" s="67"/>
    </row>
    <row r="29" spans="1:7" s="79" customFormat="1" ht="16.5">
      <c r="A29" s="74">
        <f>A28+1</f>
        <v>5</v>
      </c>
      <c r="B29" s="160"/>
      <c r="C29" s="163" t="s">
        <v>475</v>
      </c>
      <c r="D29" s="161" t="s">
        <v>52</v>
      </c>
      <c r="E29" s="75">
        <v>2</v>
      </c>
      <c r="F29" s="67"/>
      <c r="G29" s="67"/>
    </row>
    <row r="30" spans="1:7" s="79" customFormat="1" ht="16.5">
      <c r="A30" s="74">
        <f>A29+1</f>
        <v>6</v>
      </c>
      <c r="B30" s="239"/>
      <c r="C30" s="42" t="s">
        <v>456</v>
      </c>
      <c r="D30" s="239" t="s">
        <v>457</v>
      </c>
      <c r="E30" s="240">
        <v>0.047</v>
      </c>
      <c r="F30" s="67"/>
      <c r="G30" s="67"/>
    </row>
    <row r="31" spans="1:7" s="79" customFormat="1" ht="16.5">
      <c r="A31" s="74"/>
      <c r="B31" s="239"/>
      <c r="C31" s="241" t="s">
        <v>458</v>
      </c>
      <c r="D31" s="239" t="s">
        <v>457</v>
      </c>
      <c r="E31" s="240">
        <f>E30*1.05</f>
        <v>0.049350000000000005</v>
      </c>
      <c r="F31" s="67"/>
      <c r="G31" s="67"/>
    </row>
    <row r="32" spans="1:7" s="79" customFormat="1" ht="16.5">
      <c r="A32" s="74">
        <f>A30+1</f>
        <v>7</v>
      </c>
      <c r="B32" s="239"/>
      <c r="C32" s="42" t="s">
        <v>459</v>
      </c>
      <c r="D32" s="239" t="s">
        <v>47</v>
      </c>
      <c r="E32" s="33">
        <v>2</v>
      </c>
      <c r="F32" s="226"/>
      <c r="G32" s="226"/>
    </row>
    <row r="33" spans="1:7" s="79" customFormat="1" ht="16.5">
      <c r="A33" s="239"/>
      <c r="B33" s="239"/>
      <c r="C33" s="241" t="s">
        <v>460</v>
      </c>
      <c r="D33" s="239" t="s">
        <v>53</v>
      </c>
      <c r="E33" s="33">
        <f>ROUND(E32*0.133,2)</f>
        <v>0.27</v>
      </c>
      <c r="F33" s="92"/>
      <c r="G33" s="92"/>
    </row>
    <row r="34" spans="1:7" s="79" customFormat="1" ht="16.5">
      <c r="A34" s="239"/>
      <c r="B34" s="239"/>
      <c r="C34" s="94" t="s">
        <v>461</v>
      </c>
      <c r="D34" s="239" t="s">
        <v>47</v>
      </c>
      <c r="E34" s="239">
        <f>ROUND(E32*1.15,2)</f>
        <v>2.3</v>
      </c>
      <c r="F34" s="92"/>
      <c r="G34" s="92"/>
    </row>
    <row r="35" spans="1:7" s="79" customFormat="1" ht="16.5">
      <c r="A35" s="74">
        <f>A32+1</f>
        <v>8</v>
      </c>
      <c r="B35" s="239"/>
      <c r="C35" s="42" t="s">
        <v>462</v>
      </c>
      <c r="D35" s="239" t="s">
        <v>457</v>
      </c>
      <c r="E35" s="240">
        <v>0.053</v>
      </c>
      <c r="F35" s="92"/>
      <c r="G35" s="92"/>
    </row>
    <row r="36" spans="1:7" s="212" customFormat="1" ht="16.5">
      <c r="A36" s="74"/>
      <c r="B36" s="239"/>
      <c r="C36" s="241" t="s">
        <v>458</v>
      </c>
      <c r="D36" s="239" t="s">
        <v>457</v>
      </c>
      <c r="E36" s="240">
        <f>E35*1.05</f>
        <v>0.05565</v>
      </c>
      <c r="F36" s="211"/>
      <c r="G36" s="211"/>
    </row>
    <row r="37" spans="1:7" s="212" customFormat="1" ht="16.5">
      <c r="A37" s="74">
        <f>A35+1</f>
        <v>9</v>
      </c>
      <c r="B37" s="239"/>
      <c r="C37" s="42" t="s">
        <v>476</v>
      </c>
      <c r="D37" s="239" t="s">
        <v>47</v>
      </c>
      <c r="E37" s="239">
        <v>2</v>
      </c>
      <c r="F37" s="211"/>
      <c r="G37" s="211"/>
    </row>
    <row r="38" spans="1:7" s="212" customFormat="1" ht="16.5">
      <c r="A38" s="239"/>
      <c r="B38" s="239"/>
      <c r="C38" s="241" t="s">
        <v>460</v>
      </c>
      <c r="D38" s="239" t="s">
        <v>53</v>
      </c>
      <c r="E38" s="33">
        <f>ROUND(E37*0.133,2)</f>
        <v>0.27</v>
      </c>
      <c r="F38" s="211"/>
      <c r="G38" s="211"/>
    </row>
    <row r="39" spans="1:7" s="212" customFormat="1" ht="16.5">
      <c r="A39" s="239"/>
      <c r="B39" s="239"/>
      <c r="C39" s="94" t="s">
        <v>461</v>
      </c>
      <c r="D39" s="239" t="s">
        <v>47</v>
      </c>
      <c r="E39" s="239">
        <f>ROUND(E37*1.15,2)</f>
        <v>2.3</v>
      </c>
      <c r="F39" s="211"/>
      <c r="G39" s="211"/>
    </row>
    <row r="40" spans="1:7" s="212" customFormat="1" ht="16.5">
      <c r="A40" s="74">
        <f>A27+1</f>
        <v>4</v>
      </c>
      <c r="B40" s="160"/>
      <c r="C40" s="163" t="s">
        <v>477</v>
      </c>
      <c r="D40" s="161" t="s">
        <v>47</v>
      </c>
      <c r="E40" s="75">
        <v>110</v>
      </c>
      <c r="F40" s="211"/>
      <c r="G40" s="211"/>
    </row>
    <row r="41" spans="1:7" s="212" customFormat="1" ht="16.5">
      <c r="A41" s="74">
        <f>A40+1</f>
        <v>5</v>
      </c>
      <c r="B41" s="160"/>
      <c r="C41" s="163" t="s">
        <v>478</v>
      </c>
      <c r="D41" s="161" t="s">
        <v>47</v>
      </c>
      <c r="E41" s="75">
        <f>E40</f>
        <v>110</v>
      </c>
      <c r="F41" s="211"/>
      <c r="G41" s="211"/>
    </row>
    <row r="42" spans="1:7" s="212" customFormat="1" ht="16.5">
      <c r="A42" s="74">
        <f>A41+1</f>
        <v>6</v>
      </c>
      <c r="B42" s="160"/>
      <c r="C42" s="163" t="s">
        <v>479</v>
      </c>
      <c r="D42" s="161" t="s">
        <v>47</v>
      </c>
      <c r="E42" s="75">
        <f>E40</f>
        <v>110</v>
      </c>
      <c r="F42" s="211"/>
      <c r="G42" s="211"/>
    </row>
    <row r="43" spans="1:7" s="212" customFormat="1" ht="16.5">
      <c r="A43" s="74"/>
      <c r="B43" s="74"/>
      <c r="C43" s="81" t="s">
        <v>194</v>
      </c>
      <c r="D43" s="74"/>
      <c r="E43" s="75"/>
      <c r="F43" s="211"/>
      <c r="G43" s="211"/>
    </row>
    <row r="44" spans="1:7" s="212" customFormat="1" ht="16.5">
      <c r="A44" s="74"/>
      <c r="B44" s="77"/>
      <c r="C44" s="77" t="s">
        <v>62</v>
      </c>
      <c r="D44" s="77"/>
      <c r="E44" s="174"/>
      <c r="F44" s="211"/>
      <c r="G44" s="211"/>
    </row>
    <row r="45" spans="1:7" s="212" customFormat="1" ht="16.5">
      <c r="A45" s="74">
        <f>A37+1</f>
        <v>10</v>
      </c>
      <c r="B45" s="74"/>
      <c r="C45" s="81" t="s">
        <v>66</v>
      </c>
      <c r="D45" s="74" t="s">
        <v>47</v>
      </c>
      <c r="E45" s="75">
        <f>E46+E49</f>
        <v>11.93</v>
      </c>
      <c r="F45" s="211"/>
      <c r="G45" s="211"/>
    </row>
    <row r="46" spans="1:7" s="216" customFormat="1" ht="16.5">
      <c r="A46" s="74">
        <f>A45+1</f>
        <v>11</v>
      </c>
      <c r="B46" s="74"/>
      <c r="C46" s="81" t="s">
        <v>480</v>
      </c>
      <c r="D46" s="74" t="s">
        <v>47</v>
      </c>
      <c r="E46" s="75">
        <f>1.1*2.1</f>
        <v>2.3100000000000005</v>
      </c>
      <c r="F46" s="211"/>
      <c r="G46" s="211"/>
    </row>
    <row r="47" spans="1:7" s="34" customFormat="1" ht="16.5">
      <c r="A47" s="74"/>
      <c r="B47" s="74"/>
      <c r="C47" s="80" t="s">
        <v>481</v>
      </c>
      <c r="D47" s="74" t="s">
        <v>52</v>
      </c>
      <c r="E47" s="75">
        <v>1</v>
      </c>
      <c r="F47" s="211"/>
      <c r="G47" s="211"/>
    </row>
    <row r="48" spans="1:7" s="34" customFormat="1" ht="16.5">
      <c r="A48" s="74"/>
      <c r="B48" s="74"/>
      <c r="C48" s="80" t="s">
        <v>60</v>
      </c>
      <c r="D48" s="74" t="s">
        <v>52</v>
      </c>
      <c r="E48" s="75">
        <f>E46*0.5</f>
        <v>1.1550000000000002</v>
      </c>
      <c r="F48" s="211"/>
      <c r="G48" s="211"/>
    </row>
    <row r="49" spans="1:7" s="34" customFormat="1" ht="16.5">
      <c r="A49" s="74">
        <f>A46+1</f>
        <v>12</v>
      </c>
      <c r="B49" s="74"/>
      <c r="C49" s="81" t="s">
        <v>482</v>
      </c>
      <c r="D49" s="74" t="s">
        <v>47</v>
      </c>
      <c r="E49" s="75">
        <v>9.62</v>
      </c>
      <c r="F49" s="211"/>
      <c r="G49" s="211"/>
    </row>
    <row r="50" spans="1:7" s="212" customFormat="1" ht="16.5">
      <c r="A50" s="74"/>
      <c r="B50" s="74"/>
      <c r="C50" s="80" t="s">
        <v>118</v>
      </c>
      <c r="D50" s="74" t="s">
        <v>52</v>
      </c>
      <c r="E50" s="75">
        <v>1</v>
      </c>
      <c r="F50" s="211"/>
      <c r="G50" s="211"/>
    </row>
    <row r="51" spans="1:7" s="216" customFormat="1" ht="16.5">
      <c r="A51" s="74"/>
      <c r="B51" s="74"/>
      <c r="C51" s="80" t="s">
        <v>60</v>
      </c>
      <c r="D51" s="74" t="s">
        <v>52</v>
      </c>
      <c r="E51" s="75">
        <f>E49*0.5</f>
        <v>4.81</v>
      </c>
      <c r="F51" s="211"/>
      <c r="G51" s="211"/>
    </row>
    <row r="52" spans="1:7" s="34" customFormat="1" ht="33">
      <c r="A52" s="74">
        <f>A46+1</f>
        <v>12</v>
      </c>
      <c r="B52" s="160"/>
      <c r="C52" s="163" t="s">
        <v>483</v>
      </c>
      <c r="D52" s="161" t="s">
        <v>47</v>
      </c>
      <c r="E52" s="75">
        <v>5.15</v>
      </c>
      <c r="F52" s="211"/>
      <c r="G52" s="211"/>
    </row>
    <row r="53" spans="1:7" s="212" customFormat="1" ht="16.5">
      <c r="A53" s="210"/>
      <c r="B53" s="210"/>
      <c r="C53" s="209"/>
      <c r="D53" s="209"/>
      <c r="E53" s="209"/>
      <c r="F53" s="211"/>
      <c r="G53" s="211"/>
    </row>
    <row r="54" spans="1:7" s="216" customFormat="1" ht="16.5">
      <c r="A54" s="213"/>
      <c r="B54" s="213"/>
      <c r="C54" s="214" t="s">
        <v>54</v>
      </c>
      <c r="D54" s="213" t="s">
        <v>55</v>
      </c>
      <c r="E54" s="213"/>
      <c r="F54" s="215"/>
      <c r="G54" s="215"/>
    </row>
    <row r="55" spans="1:6" s="34" customFormat="1" ht="16.5">
      <c r="A55" s="83"/>
      <c r="B55" s="83"/>
      <c r="C55" s="84"/>
      <c r="D55" s="85"/>
      <c r="E55" s="85"/>
      <c r="F55" s="84"/>
    </row>
    <row r="56" spans="1:6" s="34" customFormat="1" ht="16.5">
      <c r="A56" s="83"/>
      <c r="B56" s="83"/>
      <c r="C56" s="84"/>
      <c r="D56" s="85"/>
      <c r="E56" s="85"/>
      <c r="F56" s="84"/>
    </row>
    <row r="57" s="34" customFormat="1" ht="16.5">
      <c r="C57" s="34" t="s">
        <v>177</v>
      </c>
    </row>
    <row r="58" spans="2:6" s="34" customFormat="1" ht="16.5">
      <c r="B58" s="125"/>
      <c r="C58" s="125" t="s">
        <v>164</v>
      </c>
      <c r="E58" s="86"/>
      <c r="F58" s="125"/>
    </row>
    <row r="59" spans="5:7" s="124" customFormat="1" ht="16.5">
      <c r="E59" s="110"/>
      <c r="G59" s="125"/>
    </row>
    <row r="60" spans="5:7" s="124" customFormat="1" ht="16.5">
      <c r="E60" s="110"/>
      <c r="G60" s="125"/>
    </row>
    <row r="61" spans="5:7" s="124" customFormat="1" ht="16.5">
      <c r="E61" s="110"/>
      <c r="G61" s="125"/>
    </row>
    <row r="62" spans="5:7" s="124" customFormat="1" ht="16.5">
      <c r="E62" s="110"/>
      <c r="G62" s="125"/>
    </row>
    <row r="65" spans="5:7" s="68" customFormat="1" ht="16.5">
      <c r="E65" s="69"/>
      <c r="G65" s="70"/>
    </row>
    <row r="66" spans="5:7" s="68" customFormat="1" ht="16.5">
      <c r="E66" s="69"/>
      <c r="G66" s="70"/>
    </row>
    <row r="67" spans="5:7" s="68" customFormat="1" ht="16.5">
      <c r="E67" s="69"/>
      <c r="G67" s="70"/>
    </row>
    <row r="68" spans="5:7" s="68" customFormat="1" ht="16.5">
      <c r="E68" s="69"/>
      <c r="G68" s="70"/>
    </row>
    <row r="69" spans="5:7" s="68" customFormat="1" ht="16.5">
      <c r="E69" s="69"/>
      <c r="G69" s="70"/>
    </row>
    <row r="70" spans="5:7" s="68" customFormat="1" ht="16.5">
      <c r="E70" s="69"/>
      <c r="G70" s="70"/>
    </row>
    <row r="71" spans="5:7" s="68" customFormat="1" ht="16.5">
      <c r="E71" s="69"/>
      <c r="G71" s="70"/>
    </row>
    <row r="72" spans="5:7" s="68" customFormat="1" ht="16.5">
      <c r="E72" s="69"/>
      <c r="G72" s="70"/>
    </row>
    <row r="73" spans="5:7" s="68" customFormat="1" ht="16.5">
      <c r="E73" s="69"/>
      <c r="G73" s="70"/>
    </row>
    <row r="74" spans="5:7" s="68" customFormat="1" ht="16.5">
      <c r="E74" s="69"/>
      <c r="G74" s="70"/>
    </row>
    <row r="75" spans="5:7" s="68" customFormat="1" ht="16.5">
      <c r="E75" s="69"/>
      <c r="G75" s="70"/>
    </row>
    <row r="76" spans="5:7" s="68" customFormat="1" ht="16.5">
      <c r="E76" s="69"/>
      <c r="G76" s="70"/>
    </row>
    <row r="77" spans="5:7" s="68" customFormat="1" ht="16.5">
      <c r="E77" s="69"/>
      <c r="G77" s="70"/>
    </row>
    <row r="78" spans="5:7" s="68" customFormat="1" ht="16.5">
      <c r="E78" s="69"/>
      <c r="G78" s="70"/>
    </row>
    <row r="79" spans="5:7" s="68" customFormat="1" ht="16.5">
      <c r="E79" s="69"/>
      <c r="G79" s="70"/>
    </row>
    <row r="80" spans="5:7" s="68" customFormat="1" ht="16.5">
      <c r="E80" s="69"/>
      <c r="G80" s="70"/>
    </row>
    <row r="81" spans="5:7" s="68" customFormat="1" ht="16.5">
      <c r="E81" s="69"/>
      <c r="G81" s="70"/>
    </row>
    <row r="82" spans="5:7" s="68" customFormat="1" ht="16.5">
      <c r="E82" s="69"/>
      <c r="G82" s="70"/>
    </row>
    <row r="83" spans="5:7" s="68" customFormat="1" ht="16.5">
      <c r="E83" s="69"/>
      <c r="G83" s="70"/>
    </row>
    <row r="84" spans="5:7" s="68" customFormat="1" ht="16.5">
      <c r="E84" s="69"/>
      <c r="G84" s="70"/>
    </row>
    <row r="85" spans="5:7" s="68" customFormat="1" ht="16.5">
      <c r="E85" s="69"/>
      <c r="G85" s="70"/>
    </row>
    <row r="86" spans="5:7" s="68" customFormat="1" ht="16.5">
      <c r="E86" s="69"/>
      <c r="G86" s="70"/>
    </row>
    <row r="87" spans="5:7" s="68" customFormat="1" ht="16.5">
      <c r="E87" s="69"/>
      <c r="G87" s="70"/>
    </row>
    <row r="88" spans="5:7" s="68" customFormat="1" ht="16.5">
      <c r="E88" s="69"/>
      <c r="G88" s="70"/>
    </row>
    <row r="89" spans="5:7" s="68" customFormat="1" ht="16.5">
      <c r="E89" s="69"/>
      <c r="G89" s="70"/>
    </row>
    <row r="90" spans="5:7" s="68" customFormat="1" ht="16.5">
      <c r="E90" s="69"/>
      <c r="G90" s="70"/>
    </row>
    <row r="91" spans="1:7" ht="16.5">
      <c r="A91" s="68"/>
      <c r="B91" s="68"/>
      <c r="C91" s="68"/>
      <c r="D91" s="68"/>
      <c r="E91" s="69"/>
      <c r="F91" s="68"/>
      <c r="G91" s="70"/>
    </row>
    <row r="92" spans="1:7" ht="16.5">
      <c r="A92" s="68"/>
      <c r="B92" s="68"/>
      <c r="C92" s="68"/>
      <c r="D92" s="68"/>
      <c r="E92" s="69"/>
      <c r="F92" s="68"/>
      <c r="G92" s="70"/>
    </row>
    <row r="93" spans="1:7" ht="16.5">
      <c r="A93" s="68"/>
      <c r="B93" s="68"/>
      <c r="C93" s="68"/>
      <c r="D93" s="68"/>
      <c r="E93" s="69"/>
      <c r="F93" s="68"/>
      <c r="G93" s="70"/>
    </row>
    <row r="94" spans="1:7" ht="16.5">
      <c r="A94" s="68"/>
      <c r="B94" s="68"/>
      <c r="C94" s="68"/>
      <c r="D94" s="68"/>
      <c r="E94" s="69"/>
      <c r="F94" s="68"/>
      <c r="G94" s="70"/>
    </row>
    <row r="95" spans="1:7" ht="16.5">
      <c r="A95" s="68"/>
      <c r="B95" s="68"/>
      <c r="C95" s="68"/>
      <c r="D95" s="68"/>
      <c r="E95" s="69"/>
      <c r="F95" s="68"/>
      <c r="G95" s="70"/>
    </row>
    <row r="96" spans="1:7" ht="16.5">
      <c r="A96" s="68"/>
      <c r="B96" s="68"/>
      <c r="C96" s="68"/>
      <c r="D96" s="68"/>
      <c r="E96" s="69"/>
      <c r="F96" s="68"/>
      <c r="G96" s="70"/>
    </row>
    <row r="97" spans="1:7" ht="16.5">
      <c r="A97" s="68"/>
      <c r="B97" s="68"/>
      <c r="C97" s="68"/>
      <c r="D97" s="68"/>
      <c r="E97" s="69"/>
      <c r="F97" s="68"/>
      <c r="G97" s="70"/>
    </row>
    <row r="98" spans="1:7" ht="16.5">
      <c r="A98" s="68"/>
      <c r="B98" s="68"/>
      <c r="C98" s="68"/>
      <c r="D98" s="68"/>
      <c r="E98" s="69"/>
      <c r="F98" s="68"/>
      <c r="G98" s="70"/>
    </row>
    <row r="99" spans="1:7" ht="16.5">
      <c r="A99" s="68"/>
      <c r="B99" s="68"/>
      <c r="C99" s="68"/>
      <c r="D99" s="68"/>
      <c r="E99" s="69"/>
      <c r="F99" s="68"/>
      <c r="G99" s="70"/>
    </row>
    <row r="100" spans="1:7" ht="16.5">
      <c r="A100" s="68"/>
      <c r="B100" s="68"/>
      <c r="C100" s="68"/>
      <c r="D100" s="68"/>
      <c r="E100" s="69"/>
      <c r="F100" s="68"/>
      <c r="G100" s="70"/>
    </row>
    <row r="101" spans="1:7" ht="16.5">
      <c r="A101" s="68"/>
      <c r="B101" s="68"/>
      <c r="C101" s="68"/>
      <c r="D101" s="68"/>
      <c r="E101" s="69"/>
      <c r="F101" s="68"/>
      <c r="G101" s="70"/>
    </row>
    <row r="102" spans="1:7" ht="16.5">
      <c r="A102" s="68"/>
      <c r="B102" s="68"/>
      <c r="C102" s="68"/>
      <c r="D102" s="68"/>
      <c r="E102" s="69"/>
      <c r="F102" s="68"/>
      <c r="G102" s="70"/>
    </row>
    <row r="103" spans="1:7" ht="16.5">
      <c r="A103" s="68"/>
      <c r="B103" s="68"/>
      <c r="C103" s="68"/>
      <c r="D103" s="68"/>
      <c r="E103" s="69"/>
      <c r="F103" s="68"/>
      <c r="G103" s="70"/>
    </row>
    <row r="104" spans="1:7" ht="16.5">
      <c r="A104" s="68"/>
      <c r="B104" s="68"/>
      <c r="C104" s="68"/>
      <c r="D104" s="68"/>
      <c r="E104" s="69"/>
      <c r="F104" s="68"/>
      <c r="G104" s="70"/>
    </row>
    <row r="105" spans="1:7" ht="16.5">
      <c r="A105" s="68"/>
      <c r="B105" s="68"/>
      <c r="C105" s="68"/>
      <c r="D105" s="68"/>
      <c r="E105" s="69"/>
      <c r="F105" s="68"/>
      <c r="G105" s="70"/>
    </row>
    <row r="106" spans="1:7" ht="16.5">
      <c r="A106" s="68"/>
      <c r="B106" s="68"/>
      <c r="C106" s="68"/>
      <c r="D106" s="68"/>
      <c r="E106" s="69"/>
      <c r="F106" s="68"/>
      <c r="G106" s="70"/>
    </row>
    <row r="107" spans="1:7" ht="16.5">
      <c r="A107" s="68"/>
      <c r="B107" s="68"/>
      <c r="C107" s="68"/>
      <c r="D107" s="68"/>
      <c r="E107" s="69"/>
      <c r="F107" s="68"/>
      <c r="G107" s="70"/>
    </row>
    <row r="108" spans="1:7" ht="16.5">
      <c r="A108" s="68"/>
      <c r="B108" s="68"/>
      <c r="C108" s="68"/>
      <c r="D108" s="68"/>
      <c r="E108" s="69"/>
      <c r="F108" s="68"/>
      <c r="G108" s="70"/>
    </row>
    <row r="109" spans="1:7" ht="16.5">
      <c r="A109" s="68"/>
      <c r="B109" s="68"/>
      <c r="C109" s="68"/>
      <c r="D109" s="68"/>
      <c r="E109" s="69"/>
      <c r="F109" s="68"/>
      <c r="G109" s="70"/>
    </row>
    <row r="110" spans="1:7" ht="16.5">
      <c r="A110" s="68"/>
      <c r="B110" s="68"/>
      <c r="C110" s="68"/>
      <c r="D110" s="68"/>
      <c r="E110" s="69"/>
      <c r="F110" s="68"/>
      <c r="G110" s="70"/>
    </row>
    <row r="111" spans="1:7" ht="16.5">
      <c r="A111" s="68"/>
      <c r="B111" s="68"/>
      <c r="C111" s="68"/>
      <c r="D111" s="68"/>
      <c r="E111" s="69"/>
      <c r="F111" s="68"/>
      <c r="G111" s="70"/>
    </row>
    <row r="112" spans="1:7" ht="16.5">
      <c r="A112" s="68"/>
      <c r="B112" s="68"/>
      <c r="C112" s="68"/>
      <c r="D112" s="68"/>
      <c r="E112" s="69"/>
      <c r="F112" s="68"/>
      <c r="G112" s="70"/>
    </row>
    <row r="113" spans="1:7" ht="16.5">
      <c r="A113" s="68"/>
      <c r="B113" s="68"/>
      <c r="C113" s="68"/>
      <c r="D113" s="68"/>
      <c r="E113" s="69"/>
      <c r="F113" s="68"/>
      <c r="G113" s="70"/>
    </row>
    <row r="114" spans="1:7" ht="16.5">
      <c r="A114" s="68"/>
      <c r="B114" s="68"/>
      <c r="C114" s="68"/>
      <c r="D114" s="68"/>
      <c r="E114" s="69"/>
      <c r="F114" s="68"/>
      <c r="G114" s="70"/>
    </row>
    <row r="115" spans="1:7" ht="16.5">
      <c r="A115" s="68"/>
      <c r="B115" s="68"/>
      <c r="C115" s="68"/>
      <c r="D115" s="68"/>
      <c r="E115" s="69"/>
      <c r="F115" s="68"/>
      <c r="G115" s="70"/>
    </row>
    <row r="116" spans="1:7" ht="16.5">
      <c r="A116" s="68"/>
      <c r="B116" s="68"/>
      <c r="C116" s="68"/>
      <c r="D116" s="68"/>
      <c r="E116" s="69"/>
      <c r="F116" s="68"/>
      <c r="G116" s="70"/>
    </row>
    <row r="117" spans="1:7" ht="16.5">
      <c r="A117" s="68"/>
      <c r="B117" s="68"/>
      <c r="C117" s="68"/>
      <c r="D117" s="68"/>
      <c r="E117" s="69"/>
      <c r="F117" s="68"/>
      <c r="G117" s="70"/>
    </row>
    <row r="118" spans="1:7" ht="16.5">
      <c r="A118" s="68"/>
      <c r="B118" s="68"/>
      <c r="C118" s="68"/>
      <c r="D118" s="68"/>
      <c r="E118" s="69"/>
      <c r="F118" s="68"/>
      <c r="G118" s="70"/>
    </row>
    <row r="119" spans="1:7" ht="16.5">
      <c r="A119" s="68"/>
      <c r="B119" s="68"/>
      <c r="C119" s="68"/>
      <c r="D119" s="68"/>
      <c r="E119" s="69"/>
      <c r="F119" s="68"/>
      <c r="G119" s="70"/>
    </row>
    <row r="120" spans="1:7" ht="16.5">
      <c r="A120" s="68"/>
      <c r="B120" s="68"/>
      <c r="C120" s="68"/>
      <c r="D120" s="68"/>
      <c r="E120" s="69"/>
      <c r="F120" s="68"/>
      <c r="G120" s="70"/>
    </row>
    <row r="121" spans="1:7" ht="16.5">
      <c r="A121" s="68"/>
      <c r="B121" s="68"/>
      <c r="C121" s="68"/>
      <c r="D121" s="68"/>
      <c r="E121" s="69"/>
      <c r="F121" s="68"/>
      <c r="G121" s="70"/>
    </row>
    <row r="122" spans="1:7" ht="16.5">
      <c r="A122" s="68"/>
      <c r="B122" s="68"/>
      <c r="C122" s="68"/>
      <c r="D122" s="68"/>
      <c r="E122" s="69"/>
      <c r="F122" s="68"/>
      <c r="G122" s="70"/>
    </row>
    <row r="123" spans="1:7" ht="16.5">
      <c r="A123" s="68"/>
      <c r="B123" s="68"/>
      <c r="C123" s="68"/>
      <c r="D123" s="68"/>
      <c r="E123" s="69"/>
      <c r="F123" s="68"/>
      <c r="G123" s="70"/>
    </row>
    <row r="124" spans="1:7" ht="16.5">
      <c r="A124" s="68"/>
      <c r="B124" s="68"/>
      <c r="C124" s="68"/>
      <c r="D124" s="68"/>
      <c r="E124" s="69"/>
      <c r="F124" s="68"/>
      <c r="G124" s="70"/>
    </row>
    <row r="125" spans="1:7" ht="16.5">
      <c r="A125" s="68"/>
      <c r="B125" s="68"/>
      <c r="C125" s="68"/>
      <c r="D125" s="68"/>
      <c r="E125" s="69"/>
      <c r="F125" s="68"/>
      <c r="G125" s="70"/>
    </row>
    <row r="126" spans="1:7" ht="16.5">
      <c r="A126" s="68"/>
      <c r="B126" s="68"/>
      <c r="C126" s="68"/>
      <c r="D126" s="68"/>
      <c r="E126" s="69"/>
      <c r="F126" s="68"/>
      <c r="G126" s="70"/>
    </row>
    <row r="127" spans="1:7" ht="16.5">
      <c r="A127" s="68"/>
      <c r="B127" s="68"/>
      <c r="C127" s="68"/>
      <c r="D127" s="68"/>
      <c r="E127" s="69"/>
      <c r="F127" s="68"/>
      <c r="G127" s="70"/>
    </row>
    <row r="128" spans="1:7" ht="16.5">
      <c r="A128" s="68"/>
      <c r="B128" s="68"/>
      <c r="C128" s="68"/>
      <c r="D128" s="68"/>
      <c r="E128" s="69"/>
      <c r="F128" s="68"/>
      <c r="G128" s="70"/>
    </row>
    <row r="129" spans="1:7" ht="16.5">
      <c r="A129" s="68"/>
      <c r="B129" s="68"/>
      <c r="C129" s="68"/>
      <c r="D129" s="68"/>
      <c r="E129" s="69"/>
      <c r="F129" s="68"/>
      <c r="G129" s="70"/>
    </row>
    <row r="130" spans="1:7" ht="16.5">
      <c r="A130" s="68"/>
      <c r="B130" s="68"/>
      <c r="C130" s="68"/>
      <c r="D130" s="68"/>
      <c r="E130" s="69"/>
      <c r="F130" s="68"/>
      <c r="G130" s="70"/>
    </row>
    <row r="131" spans="1:7" ht="16.5">
      <c r="A131" s="68"/>
      <c r="B131" s="68"/>
      <c r="C131" s="68"/>
      <c r="D131" s="68"/>
      <c r="E131" s="69"/>
      <c r="F131" s="68"/>
      <c r="G131" s="70"/>
    </row>
    <row r="132" spans="1:7" ht="16.5">
      <c r="A132" s="68"/>
      <c r="B132" s="68"/>
      <c r="C132" s="68"/>
      <c r="D132" s="68"/>
      <c r="E132" s="69"/>
      <c r="F132" s="68"/>
      <c r="G132" s="70"/>
    </row>
    <row r="133" spans="1:7" ht="16.5">
      <c r="A133" s="68"/>
      <c r="B133" s="68"/>
      <c r="C133" s="68"/>
      <c r="D133" s="68"/>
      <c r="E133" s="69"/>
      <c r="F133" s="68"/>
      <c r="G133" s="70"/>
    </row>
    <row r="134" spans="1:7" ht="16.5">
      <c r="A134" s="68"/>
      <c r="B134" s="68"/>
      <c r="C134" s="68"/>
      <c r="D134" s="68"/>
      <c r="E134" s="69"/>
      <c r="F134" s="68"/>
      <c r="G134" s="70"/>
    </row>
    <row r="135" spans="1:7" ht="16.5">
      <c r="A135" s="68"/>
      <c r="B135" s="68"/>
      <c r="C135" s="68"/>
      <c r="D135" s="68"/>
      <c r="E135" s="69"/>
      <c r="F135" s="68"/>
      <c r="G135" s="70"/>
    </row>
  </sheetData>
  <sheetProtection selectLockedCells="1" selectUnlockedCells="1"/>
  <mergeCells count="7">
    <mergeCell ref="A9:G9"/>
    <mergeCell ref="A1:G1"/>
    <mergeCell ref="A2:G2"/>
    <mergeCell ref="A3:G3"/>
    <mergeCell ref="A5:G5"/>
    <mergeCell ref="A6:G6"/>
    <mergeCell ref="A8:C8"/>
  </mergeCells>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G159"/>
  <sheetViews>
    <sheetView view="pageBreakPreview" zoomScale="60" zoomScalePageLayoutView="0" workbookViewId="0" topLeftCell="A73">
      <selection activeCell="C111" sqref="C111"/>
    </sheetView>
  </sheetViews>
  <sheetFormatPr defaultColWidth="9.140625" defaultRowHeight="15"/>
  <cols>
    <col min="1" max="1" width="6.8515625" style="233" customWidth="1"/>
    <col min="2" max="2" width="6.28125" style="233" customWidth="1"/>
    <col min="3" max="3" width="39.00390625" style="233" customWidth="1"/>
    <col min="4" max="4" width="6.00390625" style="233" customWidth="1"/>
    <col min="5" max="5" width="8.7109375" style="233" customWidth="1"/>
    <col min="6" max="6" width="9.28125" style="233" customWidth="1"/>
    <col min="7" max="7" width="11.421875" style="233" customWidth="1"/>
    <col min="8" max="16384" width="9.140625" style="233" customWidth="1"/>
  </cols>
  <sheetData>
    <row r="1" spans="1:7" s="55" customFormat="1" ht="18">
      <c r="A1" s="247" t="s">
        <v>440</v>
      </c>
      <c r="B1" s="247"/>
      <c r="C1" s="247"/>
      <c r="D1" s="247"/>
      <c r="E1" s="247"/>
      <c r="F1" s="247"/>
      <c r="G1" s="247"/>
    </row>
    <row r="2" spans="1:7" s="56" customFormat="1" ht="17.25" customHeight="1">
      <c r="A2" s="248" t="s">
        <v>195</v>
      </c>
      <c r="B2" s="248"/>
      <c r="C2" s="248"/>
      <c r="D2" s="248"/>
      <c r="E2" s="248"/>
      <c r="F2" s="248"/>
      <c r="G2" s="248"/>
    </row>
    <row r="3" spans="1:7" s="57" customFormat="1" ht="10.5" customHeight="1">
      <c r="A3" s="249" t="s">
        <v>170</v>
      </c>
      <c r="B3" s="249"/>
      <c r="C3" s="249"/>
      <c r="D3" s="249"/>
      <c r="E3" s="249"/>
      <c r="F3" s="249"/>
      <c r="G3" s="249"/>
    </row>
    <row r="4" spans="1:7" s="62" customFormat="1" ht="15.75">
      <c r="A4" s="58"/>
      <c r="B4" s="59"/>
      <c r="C4" s="60"/>
      <c r="D4" s="61"/>
      <c r="E4" s="59"/>
      <c r="F4" s="58"/>
      <c r="G4" s="58"/>
    </row>
    <row r="5" spans="1:7" s="63" customFormat="1" ht="16.5">
      <c r="A5" s="250" t="s">
        <v>179</v>
      </c>
      <c r="B5" s="250"/>
      <c r="C5" s="250"/>
      <c r="D5" s="250"/>
      <c r="E5" s="250"/>
      <c r="F5" s="250"/>
      <c r="G5" s="250"/>
    </row>
    <row r="6" spans="1:7" s="63" customFormat="1" ht="16.5">
      <c r="A6" s="250" t="s">
        <v>180</v>
      </c>
      <c r="B6" s="250"/>
      <c r="C6" s="250"/>
      <c r="D6" s="250"/>
      <c r="E6" s="250"/>
      <c r="F6" s="250"/>
      <c r="G6" s="250"/>
    </row>
    <row r="7" spans="1:7" s="63" customFormat="1" ht="16.5">
      <c r="A7" s="202" t="s">
        <v>181</v>
      </c>
      <c r="B7" s="202"/>
      <c r="C7" s="202"/>
      <c r="D7" s="203"/>
      <c r="E7" s="203"/>
      <c r="F7" s="203"/>
      <c r="G7" s="203"/>
    </row>
    <row r="8" spans="1:7" s="66" customFormat="1" ht="14.25" customHeight="1">
      <c r="A8" s="252" t="s">
        <v>182</v>
      </c>
      <c r="B8" s="252"/>
      <c r="C8" s="252"/>
      <c r="D8" s="164"/>
      <c r="E8" s="164"/>
      <c r="F8" s="164"/>
      <c r="G8" s="164"/>
    </row>
    <row r="9" spans="1:7" s="204" customFormat="1" ht="80.25" customHeight="1">
      <c r="A9" s="251" t="s">
        <v>183</v>
      </c>
      <c r="B9" s="251"/>
      <c r="C9" s="251"/>
      <c r="D9" s="251"/>
      <c r="E9" s="251"/>
      <c r="F9" s="251"/>
      <c r="G9" s="251"/>
    </row>
    <row r="10" spans="4:7" s="65" customFormat="1" ht="16.5">
      <c r="D10" s="173"/>
      <c r="E10" s="173"/>
      <c r="F10" s="64"/>
      <c r="G10" s="173"/>
    </row>
    <row r="11" spans="1:7" s="66" customFormat="1" ht="16.5">
      <c r="A11" s="205" t="s">
        <v>171</v>
      </c>
      <c r="B11" s="198"/>
      <c r="C11" s="199"/>
      <c r="D11" s="199"/>
      <c r="E11" s="199"/>
      <c r="F11" s="200"/>
      <c r="G11" s="200"/>
    </row>
    <row r="12" spans="1:7" s="66" customFormat="1" ht="16.5">
      <c r="A12" s="197" t="s">
        <v>172</v>
      </c>
      <c r="B12" s="198"/>
      <c r="C12" s="199"/>
      <c r="D12" s="199"/>
      <c r="E12" s="199"/>
      <c r="F12" s="200"/>
      <c r="G12" s="200"/>
    </row>
    <row r="13" spans="1:7" s="66" customFormat="1" ht="16.5">
      <c r="A13" s="197" t="s">
        <v>169</v>
      </c>
      <c r="B13" s="198"/>
      <c r="C13" s="199"/>
      <c r="D13" s="199"/>
      <c r="E13" s="199"/>
      <c r="F13" s="200"/>
      <c r="G13" s="200"/>
    </row>
    <row r="14" spans="1:7" s="66" customFormat="1" ht="16.5">
      <c r="A14" s="199"/>
      <c r="B14" s="199"/>
      <c r="C14" s="199"/>
      <c r="D14" s="199"/>
      <c r="E14" s="199"/>
      <c r="F14" s="200"/>
      <c r="G14" s="200"/>
    </row>
    <row r="15" spans="1:7" s="208" customFormat="1" ht="57" customHeight="1">
      <c r="A15" s="206" t="s">
        <v>173</v>
      </c>
      <c r="B15" s="206" t="s">
        <v>44</v>
      </c>
      <c r="C15" s="206" t="s">
        <v>45</v>
      </c>
      <c r="D15" s="207" t="s">
        <v>174</v>
      </c>
      <c r="E15" s="206" t="s">
        <v>46</v>
      </c>
      <c r="F15" s="207" t="s">
        <v>175</v>
      </c>
      <c r="G15" s="207" t="s">
        <v>176</v>
      </c>
    </row>
    <row r="16" spans="1:7" s="175" customFormat="1" ht="12.75">
      <c r="A16" s="206">
        <v>1</v>
      </c>
      <c r="B16" s="206">
        <v>2</v>
      </c>
      <c r="C16" s="206">
        <v>3</v>
      </c>
      <c r="D16" s="206">
        <v>4</v>
      </c>
      <c r="E16" s="206">
        <v>5</v>
      </c>
      <c r="F16" s="206">
        <v>6</v>
      </c>
      <c r="G16" s="206">
        <v>7</v>
      </c>
    </row>
    <row r="17" spans="1:7" s="229" customFormat="1" ht="16.5">
      <c r="A17" s="227" t="s">
        <v>196</v>
      </c>
      <c r="B17" s="227"/>
      <c r="C17" s="228" t="s">
        <v>197</v>
      </c>
      <c r="D17" s="228"/>
      <c r="E17" s="228"/>
      <c r="F17" s="228"/>
      <c r="G17" s="228"/>
    </row>
    <row r="18" spans="1:7" s="229" customFormat="1" ht="16.5">
      <c r="A18" s="230" t="s">
        <v>198</v>
      </c>
      <c r="B18" s="230"/>
      <c r="C18" s="230" t="s">
        <v>199</v>
      </c>
      <c r="D18" s="231" t="s">
        <v>56</v>
      </c>
      <c r="E18" s="231">
        <v>1</v>
      </c>
      <c r="F18" s="232"/>
      <c r="G18" s="232"/>
    </row>
    <row r="19" spans="1:7" s="229" customFormat="1" ht="16.5">
      <c r="A19" s="230" t="s">
        <v>200</v>
      </c>
      <c r="B19" s="230"/>
      <c r="C19" s="230" t="s">
        <v>201</v>
      </c>
      <c r="D19" s="231" t="s">
        <v>80</v>
      </c>
      <c r="E19" s="231">
        <v>2</v>
      </c>
      <c r="F19" s="232"/>
      <c r="G19" s="232"/>
    </row>
    <row r="20" spans="1:7" s="229" customFormat="1" ht="16.5">
      <c r="A20" s="230" t="s">
        <v>202</v>
      </c>
      <c r="B20" s="230"/>
      <c r="C20" s="230" t="s">
        <v>203</v>
      </c>
      <c r="D20" s="231" t="s">
        <v>80</v>
      </c>
      <c r="E20" s="231">
        <v>1</v>
      </c>
      <c r="F20" s="232"/>
      <c r="G20" s="232"/>
    </row>
    <row r="21" spans="1:7" s="229" customFormat="1" ht="16.5">
      <c r="A21" s="230" t="s">
        <v>204</v>
      </c>
      <c r="B21" s="230"/>
      <c r="C21" s="230" t="s">
        <v>205</v>
      </c>
      <c r="D21" s="231" t="s">
        <v>80</v>
      </c>
      <c r="E21" s="231">
        <v>1</v>
      </c>
      <c r="F21" s="232"/>
      <c r="G21" s="232"/>
    </row>
    <row r="22" spans="1:7" s="229" customFormat="1" ht="16.5">
      <c r="A22" s="230" t="s">
        <v>206</v>
      </c>
      <c r="B22" s="230"/>
      <c r="C22" s="230" t="s">
        <v>207</v>
      </c>
      <c r="D22" s="231" t="s">
        <v>50</v>
      </c>
      <c r="E22" s="231">
        <v>124</v>
      </c>
      <c r="F22" s="232"/>
      <c r="G22" s="232"/>
    </row>
    <row r="23" spans="1:7" s="229" customFormat="1" ht="16.5">
      <c r="A23" s="230" t="s">
        <v>208</v>
      </c>
      <c r="B23" s="230"/>
      <c r="C23" s="230" t="s">
        <v>209</v>
      </c>
      <c r="D23" s="231" t="s">
        <v>50</v>
      </c>
      <c r="E23" s="231">
        <v>41</v>
      </c>
      <c r="F23" s="232"/>
      <c r="G23" s="232"/>
    </row>
    <row r="24" spans="1:7" s="229" customFormat="1" ht="16.5">
      <c r="A24" s="230" t="s">
        <v>210</v>
      </c>
      <c r="B24" s="230"/>
      <c r="C24" s="230" t="s">
        <v>211</v>
      </c>
      <c r="D24" s="231" t="s">
        <v>50</v>
      </c>
      <c r="E24" s="231">
        <v>98</v>
      </c>
      <c r="F24" s="232"/>
      <c r="G24" s="232"/>
    </row>
    <row r="25" spans="1:7" s="229" customFormat="1" ht="16.5">
      <c r="A25" s="230" t="s">
        <v>212</v>
      </c>
      <c r="B25" s="230"/>
      <c r="C25" s="230" t="s">
        <v>213</v>
      </c>
      <c r="D25" s="231" t="s">
        <v>50</v>
      </c>
      <c r="E25" s="231">
        <v>64</v>
      </c>
      <c r="F25" s="232"/>
      <c r="G25" s="232"/>
    </row>
    <row r="26" spans="1:7" s="229" customFormat="1" ht="16.5">
      <c r="A26" s="230" t="s">
        <v>214</v>
      </c>
      <c r="B26" s="230"/>
      <c r="C26" s="230" t="s">
        <v>215</v>
      </c>
      <c r="D26" s="231" t="s">
        <v>50</v>
      </c>
      <c r="E26" s="231">
        <v>35</v>
      </c>
      <c r="F26" s="232"/>
      <c r="G26" s="232"/>
    </row>
    <row r="27" spans="1:7" s="229" customFormat="1" ht="16.5">
      <c r="A27" s="230" t="s">
        <v>216</v>
      </c>
      <c r="B27" s="230"/>
      <c r="C27" s="230" t="s">
        <v>217</v>
      </c>
      <c r="D27" s="231" t="s">
        <v>50</v>
      </c>
      <c r="E27" s="231">
        <v>5</v>
      </c>
      <c r="F27" s="232"/>
      <c r="G27" s="232"/>
    </row>
    <row r="28" spans="1:7" s="229" customFormat="1" ht="16.5">
      <c r="A28" s="230" t="s">
        <v>218</v>
      </c>
      <c r="B28" s="230"/>
      <c r="C28" s="230" t="s">
        <v>219</v>
      </c>
      <c r="D28" s="231" t="s">
        <v>50</v>
      </c>
      <c r="E28" s="231">
        <v>35</v>
      </c>
      <c r="F28" s="232"/>
      <c r="G28" s="232"/>
    </row>
    <row r="29" spans="1:7" s="229" customFormat="1" ht="16.5">
      <c r="A29" s="230" t="s">
        <v>220</v>
      </c>
      <c r="B29" s="230"/>
      <c r="C29" s="230" t="s">
        <v>221</v>
      </c>
      <c r="D29" s="231" t="s">
        <v>80</v>
      </c>
      <c r="E29" s="231">
        <v>205</v>
      </c>
      <c r="F29" s="232"/>
      <c r="G29" s="232"/>
    </row>
    <row r="30" spans="1:7" s="229" customFormat="1" ht="16.5">
      <c r="A30" s="230" t="s">
        <v>222</v>
      </c>
      <c r="B30" s="230"/>
      <c r="C30" s="230" t="s">
        <v>223</v>
      </c>
      <c r="D30" s="231" t="s">
        <v>80</v>
      </c>
      <c r="E30" s="231">
        <v>14</v>
      </c>
      <c r="F30" s="232"/>
      <c r="G30" s="232"/>
    </row>
    <row r="31" spans="1:7" s="229" customFormat="1" ht="16.5">
      <c r="A31" s="230" t="s">
        <v>224</v>
      </c>
      <c r="B31" s="230"/>
      <c r="C31" s="230" t="s">
        <v>225</v>
      </c>
      <c r="D31" s="231" t="s">
        <v>80</v>
      </c>
      <c r="E31" s="231">
        <v>14</v>
      </c>
      <c r="F31" s="232"/>
      <c r="G31" s="232"/>
    </row>
    <row r="32" spans="1:7" s="229" customFormat="1" ht="16.5">
      <c r="A32" s="230" t="s">
        <v>226</v>
      </c>
      <c r="B32" s="230"/>
      <c r="C32" s="230" t="s">
        <v>227</v>
      </c>
      <c r="D32" s="231" t="s">
        <v>80</v>
      </c>
      <c r="E32" s="231">
        <v>7</v>
      </c>
      <c r="F32" s="232"/>
      <c r="G32" s="232"/>
    </row>
    <row r="33" spans="1:7" s="229" customFormat="1" ht="16.5">
      <c r="A33" s="230" t="s">
        <v>228</v>
      </c>
      <c r="B33" s="230"/>
      <c r="C33" s="230" t="s">
        <v>229</v>
      </c>
      <c r="D33" s="231" t="s">
        <v>80</v>
      </c>
      <c r="E33" s="231">
        <v>3</v>
      </c>
      <c r="F33" s="232"/>
      <c r="G33" s="232"/>
    </row>
    <row r="34" spans="1:7" s="229" customFormat="1" ht="16.5">
      <c r="A34" s="230" t="s">
        <v>230</v>
      </c>
      <c r="B34" s="230"/>
      <c r="C34" s="230" t="s">
        <v>231</v>
      </c>
      <c r="D34" s="231" t="s">
        <v>80</v>
      </c>
      <c r="E34" s="231">
        <v>19</v>
      </c>
      <c r="F34" s="232"/>
      <c r="G34" s="232"/>
    </row>
    <row r="35" spans="1:7" s="229" customFormat="1" ht="16.5">
      <c r="A35" s="230" t="s">
        <v>232</v>
      </c>
      <c r="B35" s="230"/>
      <c r="C35" s="230" t="s">
        <v>233</v>
      </c>
      <c r="D35" s="231" t="s">
        <v>80</v>
      </c>
      <c r="E35" s="231">
        <v>39</v>
      </c>
      <c r="F35" s="232"/>
      <c r="G35" s="232"/>
    </row>
    <row r="36" spans="1:7" s="229" customFormat="1" ht="16.5">
      <c r="A36" s="230" t="s">
        <v>234</v>
      </c>
      <c r="B36" s="230"/>
      <c r="C36" s="230" t="s">
        <v>235</v>
      </c>
      <c r="D36" s="231" t="s">
        <v>80</v>
      </c>
      <c r="E36" s="231">
        <v>14</v>
      </c>
      <c r="F36" s="232"/>
      <c r="G36" s="232"/>
    </row>
    <row r="37" spans="1:7" s="229" customFormat="1" ht="16.5">
      <c r="A37" s="230" t="s">
        <v>236</v>
      </c>
      <c r="B37" s="230"/>
      <c r="C37" s="230" t="s">
        <v>237</v>
      </c>
      <c r="D37" s="231" t="s">
        <v>80</v>
      </c>
      <c r="E37" s="231">
        <v>5</v>
      </c>
      <c r="F37" s="232"/>
      <c r="G37" s="232"/>
    </row>
    <row r="38" spans="1:7" s="229" customFormat="1" ht="16.5">
      <c r="A38" s="230" t="s">
        <v>238</v>
      </c>
      <c r="B38" s="230"/>
      <c r="C38" s="230" t="s">
        <v>239</v>
      </c>
      <c r="D38" s="231" t="s">
        <v>80</v>
      </c>
      <c r="E38" s="231">
        <v>3</v>
      </c>
      <c r="F38" s="232"/>
      <c r="G38" s="232"/>
    </row>
    <row r="39" spans="1:7" s="229" customFormat="1" ht="16.5">
      <c r="A39" s="230" t="s">
        <v>240</v>
      </c>
      <c r="B39" s="230"/>
      <c r="C39" s="230" t="s">
        <v>241</v>
      </c>
      <c r="D39" s="231" t="s">
        <v>80</v>
      </c>
      <c r="E39" s="231">
        <v>3</v>
      </c>
      <c r="F39" s="232"/>
      <c r="G39" s="232"/>
    </row>
    <row r="40" spans="1:7" s="229" customFormat="1" ht="16.5">
      <c r="A40" s="230" t="s">
        <v>242</v>
      </c>
      <c r="B40" s="230"/>
      <c r="C40" s="230" t="s">
        <v>243</v>
      </c>
      <c r="D40" s="231" t="s">
        <v>80</v>
      </c>
      <c r="E40" s="231">
        <v>3</v>
      </c>
      <c r="F40" s="232"/>
      <c r="G40" s="232"/>
    </row>
    <row r="41" spans="1:7" s="229" customFormat="1" ht="16.5">
      <c r="A41" s="230" t="s">
        <v>244</v>
      </c>
      <c r="B41" s="230"/>
      <c r="C41" s="230" t="s">
        <v>245</v>
      </c>
      <c r="D41" s="231" t="s">
        <v>80</v>
      </c>
      <c r="E41" s="231">
        <v>3</v>
      </c>
      <c r="F41" s="232"/>
      <c r="G41" s="232"/>
    </row>
    <row r="42" spans="1:7" s="229" customFormat="1" ht="16.5">
      <c r="A42" s="230" t="s">
        <v>246</v>
      </c>
      <c r="B42" s="230"/>
      <c r="C42" s="230" t="s">
        <v>247</v>
      </c>
      <c r="D42" s="231" t="s">
        <v>80</v>
      </c>
      <c r="E42" s="231">
        <v>3</v>
      </c>
      <c r="F42" s="232"/>
      <c r="G42" s="232"/>
    </row>
    <row r="43" spans="1:7" s="229" customFormat="1" ht="16.5">
      <c r="A43" s="230" t="s">
        <v>248</v>
      </c>
      <c r="B43" s="230"/>
      <c r="C43" s="230" t="s">
        <v>249</v>
      </c>
      <c r="D43" s="231" t="s">
        <v>80</v>
      </c>
      <c r="E43" s="231">
        <v>3</v>
      </c>
      <c r="F43" s="232"/>
      <c r="G43" s="232"/>
    </row>
    <row r="44" spans="1:7" s="229" customFormat="1" ht="16.5">
      <c r="A44" s="230" t="s">
        <v>250</v>
      </c>
      <c r="B44" s="230"/>
      <c r="C44" s="230" t="s">
        <v>251</v>
      </c>
      <c r="D44" s="231" t="s">
        <v>80</v>
      </c>
      <c r="E44" s="231">
        <v>6</v>
      </c>
      <c r="F44" s="232"/>
      <c r="G44" s="232"/>
    </row>
    <row r="45" spans="1:7" s="229" customFormat="1" ht="16.5">
      <c r="A45" s="230" t="s">
        <v>252</v>
      </c>
      <c r="B45" s="230"/>
      <c r="C45" s="230" t="s">
        <v>253</v>
      </c>
      <c r="D45" s="231" t="s">
        <v>80</v>
      </c>
      <c r="E45" s="231">
        <v>3</v>
      </c>
      <c r="F45" s="232"/>
      <c r="G45" s="232"/>
    </row>
    <row r="46" spans="1:7" s="229" customFormat="1" ht="16.5">
      <c r="A46" s="230" t="s">
        <v>254</v>
      </c>
      <c r="B46" s="230"/>
      <c r="C46" s="230" t="s">
        <v>255</v>
      </c>
      <c r="D46" s="231" t="s">
        <v>80</v>
      </c>
      <c r="E46" s="231">
        <v>19</v>
      </c>
      <c r="F46" s="232"/>
      <c r="G46" s="232"/>
    </row>
    <row r="47" spans="1:7" s="229" customFormat="1" ht="16.5">
      <c r="A47" s="230" t="s">
        <v>256</v>
      </c>
      <c r="B47" s="230"/>
      <c r="C47" s="230" t="s">
        <v>257</v>
      </c>
      <c r="D47" s="231" t="s">
        <v>80</v>
      </c>
      <c r="E47" s="231">
        <v>19</v>
      </c>
      <c r="F47" s="232"/>
      <c r="G47" s="232"/>
    </row>
    <row r="48" spans="1:7" s="229" customFormat="1" ht="16.5">
      <c r="A48" s="230" t="s">
        <v>258</v>
      </c>
      <c r="B48" s="230"/>
      <c r="C48" s="230" t="s">
        <v>259</v>
      </c>
      <c r="D48" s="231" t="s">
        <v>80</v>
      </c>
      <c r="E48" s="231">
        <v>14</v>
      </c>
      <c r="F48" s="232"/>
      <c r="G48" s="232"/>
    </row>
    <row r="49" spans="1:7" s="229" customFormat="1" ht="16.5">
      <c r="A49" s="230" t="s">
        <v>260</v>
      </c>
      <c r="B49" s="230"/>
      <c r="C49" s="230" t="s">
        <v>261</v>
      </c>
      <c r="D49" s="231" t="s">
        <v>80</v>
      </c>
      <c r="E49" s="231">
        <v>3</v>
      </c>
      <c r="F49" s="232"/>
      <c r="G49" s="232"/>
    </row>
    <row r="50" spans="1:7" s="229" customFormat="1" ht="16.5">
      <c r="A50" s="230" t="s">
        <v>262</v>
      </c>
      <c r="B50" s="230"/>
      <c r="C50" s="230" t="s">
        <v>263</v>
      </c>
      <c r="D50" s="231" t="s">
        <v>80</v>
      </c>
      <c r="E50" s="231">
        <v>3</v>
      </c>
      <c r="F50" s="232"/>
      <c r="G50" s="232"/>
    </row>
    <row r="51" spans="1:7" s="229" customFormat="1" ht="16.5">
      <c r="A51" s="230" t="s">
        <v>264</v>
      </c>
      <c r="B51" s="230"/>
      <c r="C51" s="230" t="s">
        <v>265</v>
      </c>
      <c r="D51" s="231" t="s">
        <v>80</v>
      </c>
      <c r="E51" s="231">
        <v>3</v>
      </c>
      <c r="F51" s="232"/>
      <c r="G51" s="232"/>
    </row>
    <row r="52" spans="1:7" s="229" customFormat="1" ht="16.5">
      <c r="A52" s="230" t="s">
        <v>266</v>
      </c>
      <c r="B52" s="230"/>
      <c r="C52" s="230" t="s">
        <v>267</v>
      </c>
      <c r="D52" s="231" t="s">
        <v>56</v>
      </c>
      <c r="E52" s="231">
        <v>1</v>
      </c>
      <c r="F52" s="232"/>
      <c r="G52" s="232"/>
    </row>
    <row r="53" spans="1:7" s="229" customFormat="1" ht="16.5">
      <c r="A53" s="230" t="s">
        <v>268</v>
      </c>
      <c r="B53" s="230"/>
      <c r="C53" s="230" t="s">
        <v>269</v>
      </c>
      <c r="D53" s="231" t="s">
        <v>80</v>
      </c>
      <c r="E53" s="231">
        <v>5</v>
      </c>
      <c r="F53" s="232"/>
      <c r="G53" s="232"/>
    </row>
    <row r="54" spans="1:7" s="229" customFormat="1" ht="16.5">
      <c r="A54" s="230" t="s">
        <v>270</v>
      </c>
      <c r="B54" s="230"/>
      <c r="C54" s="230" t="s">
        <v>271</v>
      </c>
      <c r="D54" s="231" t="s">
        <v>80</v>
      </c>
      <c r="E54" s="231">
        <v>3</v>
      </c>
      <c r="F54" s="232"/>
      <c r="G54" s="232"/>
    </row>
    <row r="55" spans="1:7" s="229" customFormat="1" ht="16.5">
      <c r="A55" s="230" t="s">
        <v>272</v>
      </c>
      <c r="B55" s="230"/>
      <c r="C55" s="230" t="s">
        <v>273</v>
      </c>
      <c r="D55" s="231" t="s">
        <v>80</v>
      </c>
      <c r="E55" s="231">
        <v>1</v>
      </c>
      <c r="F55" s="232"/>
      <c r="G55" s="232"/>
    </row>
    <row r="56" spans="1:7" s="229" customFormat="1" ht="16.5">
      <c r="A56" s="230" t="s">
        <v>274</v>
      </c>
      <c r="B56" s="230"/>
      <c r="C56" s="230" t="s">
        <v>275</v>
      </c>
      <c r="D56" s="231" t="s">
        <v>80</v>
      </c>
      <c r="E56" s="231">
        <v>1</v>
      </c>
      <c r="F56" s="232"/>
      <c r="G56" s="232"/>
    </row>
    <row r="57" spans="1:7" s="229" customFormat="1" ht="16.5">
      <c r="A57" s="230" t="s">
        <v>276</v>
      </c>
      <c r="B57" s="230"/>
      <c r="C57" s="230" t="s">
        <v>277</v>
      </c>
      <c r="D57" s="231" t="s">
        <v>80</v>
      </c>
      <c r="E57" s="231">
        <v>1</v>
      </c>
      <c r="F57" s="232"/>
      <c r="G57" s="232"/>
    </row>
    <row r="58" spans="1:7" s="229" customFormat="1" ht="16.5">
      <c r="A58" s="230" t="s">
        <v>278</v>
      </c>
      <c r="B58" s="230"/>
      <c r="C58" s="230" t="s">
        <v>279</v>
      </c>
      <c r="D58" s="231" t="s">
        <v>80</v>
      </c>
      <c r="E58" s="231">
        <v>5</v>
      </c>
      <c r="F58" s="232"/>
      <c r="G58" s="232"/>
    </row>
    <row r="59" spans="1:7" s="229" customFormat="1" ht="16.5">
      <c r="A59" s="230" t="s">
        <v>280</v>
      </c>
      <c r="B59" s="230"/>
      <c r="C59" s="230" t="s">
        <v>281</v>
      </c>
      <c r="D59" s="231" t="s">
        <v>80</v>
      </c>
      <c r="E59" s="231">
        <v>4</v>
      </c>
      <c r="F59" s="232"/>
      <c r="G59" s="232"/>
    </row>
    <row r="60" spans="1:7" s="229" customFormat="1" ht="16.5">
      <c r="A60" s="230" t="s">
        <v>282</v>
      </c>
      <c r="B60" s="230"/>
      <c r="C60" s="230" t="s">
        <v>283</v>
      </c>
      <c r="D60" s="231" t="s">
        <v>80</v>
      </c>
      <c r="E60" s="231">
        <v>1</v>
      </c>
      <c r="F60" s="232"/>
      <c r="G60" s="232"/>
    </row>
    <row r="61" spans="1:7" s="229" customFormat="1" ht="16.5">
      <c r="A61" s="230" t="s">
        <v>284</v>
      </c>
      <c r="B61" s="230"/>
      <c r="C61" s="230" t="s">
        <v>285</v>
      </c>
      <c r="D61" s="231" t="s">
        <v>80</v>
      </c>
      <c r="E61" s="231">
        <v>1</v>
      </c>
      <c r="F61" s="232"/>
      <c r="G61" s="232"/>
    </row>
    <row r="62" spans="1:7" s="229" customFormat="1" ht="16.5">
      <c r="A62" s="230" t="s">
        <v>286</v>
      </c>
      <c r="B62" s="230"/>
      <c r="C62" s="230" t="s">
        <v>287</v>
      </c>
      <c r="D62" s="231" t="s">
        <v>50</v>
      </c>
      <c r="E62" s="231">
        <v>16.5</v>
      </c>
      <c r="F62" s="232"/>
      <c r="G62" s="232"/>
    </row>
    <row r="63" spans="1:7" s="229" customFormat="1" ht="16.5">
      <c r="A63" s="230" t="s">
        <v>288</v>
      </c>
      <c r="B63" s="230"/>
      <c r="C63" s="230" t="s">
        <v>289</v>
      </c>
      <c r="D63" s="231" t="s">
        <v>50</v>
      </c>
      <c r="E63" s="231">
        <v>0.8</v>
      </c>
      <c r="F63" s="232"/>
      <c r="G63" s="232"/>
    </row>
    <row r="64" spans="1:7" s="229" customFormat="1" ht="16.5">
      <c r="A64" s="230" t="s">
        <v>290</v>
      </c>
      <c r="B64" s="230"/>
      <c r="C64" s="230" t="s">
        <v>291</v>
      </c>
      <c r="D64" s="231" t="s">
        <v>50</v>
      </c>
      <c r="E64" s="231">
        <v>25</v>
      </c>
      <c r="F64" s="232"/>
      <c r="G64" s="232"/>
    </row>
    <row r="65" spans="1:7" s="229" customFormat="1" ht="16.5">
      <c r="A65" s="230" t="s">
        <v>292</v>
      </c>
      <c r="B65" s="230"/>
      <c r="C65" s="230" t="s">
        <v>293</v>
      </c>
      <c r="D65" s="231" t="s">
        <v>50</v>
      </c>
      <c r="E65" s="231">
        <v>5</v>
      </c>
      <c r="F65" s="232"/>
      <c r="G65" s="232"/>
    </row>
    <row r="66" spans="1:7" s="229" customFormat="1" ht="16.5">
      <c r="A66" s="230" t="s">
        <v>294</v>
      </c>
      <c r="B66" s="230"/>
      <c r="C66" s="230" t="s">
        <v>295</v>
      </c>
      <c r="D66" s="231" t="s">
        <v>50</v>
      </c>
      <c r="E66" s="231">
        <v>53</v>
      </c>
      <c r="F66" s="232"/>
      <c r="G66" s="232"/>
    </row>
    <row r="67" spans="1:7" s="229" customFormat="1" ht="16.5">
      <c r="A67" s="230" t="s">
        <v>296</v>
      </c>
      <c r="B67" s="230"/>
      <c r="C67" s="230" t="s">
        <v>297</v>
      </c>
      <c r="D67" s="231" t="s">
        <v>50</v>
      </c>
      <c r="E67" s="231">
        <v>34</v>
      </c>
      <c r="F67" s="232"/>
      <c r="G67" s="232"/>
    </row>
    <row r="68" spans="1:7" s="229" customFormat="1" ht="16.5">
      <c r="A68" s="230" t="s">
        <v>298</v>
      </c>
      <c r="B68" s="230"/>
      <c r="C68" s="230" t="s">
        <v>299</v>
      </c>
      <c r="D68" s="231" t="s">
        <v>56</v>
      </c>
      <c r="E68" s="231">
        <v>1</v>
      </c>
      <c r="F68" s="232"/>
      <c r="G68" s="232"/>
    </row>
    <row r="69" spans="1:7" s="229" customFormat="1" ht="16.5">
      <c r="A69" s="230" t="s">
        <v>300</v>
      </c>
      <c r="B69" s="230"/>
      <c r="C69" s="230" t="s">
        <v>301</v>
      </c>
      <c r="D69" s="231" t="s">
        <v>56</v>
      </c>
      <c r="E69" s="231">
        <v>1</v>
      </c>
      <c r="F69" s="232"/>
      <c r="G69" s="232"/>
    </row>
    <row r="70" spans="1:7" s="229" customFormat="1" ht="16.5">
      <c r="A70" s="227" t="s">
        <v>302</v>
      </c>
      <c r="B70" s="227"/>
      <c r="C70" s="228" t="s">
        <v>303</v>
      </c>
      <c r="D70" s="228"/>
      <c r="E70" s="228"/>
      <c r="F70" s="228"/>
      <c r="G70" s="228"/>
    </row>
    <row r="71" spans="1:7" s="229" customFormat="1" ht="16.5">
      <c r="A71" s="230" t="s">
        <v>304</v>
      </c>
      <c r="B71" s="230"/>
      <c r="C71" s="230" t="s">
        <v>305</v>
      </c>
      <c r="D71" s="231" t="s">
        <v>56</v>
      </c>
      <c r="E71" s="231">
        <v>38</v>
      </c>
      <c r="F71" s="232"/>
      <c r="G71" s="232"/>
    </row>
    <row r="72" spans="1:7" s="229" customFormat="1" ht="16.5">
      <c r="A72" s="230" t="s">
        <v>306</v>
      </c>
      <c r="B72" s="230"/>
      <c r="C72" s="230" t="s">
        <v>307</v>
      </c>
      <c r="D72" s="231" t="s">
        <v>56</v>
      </c>
      <c r="E72" s="231">
        <v>38</v>
      </c>
      <c r="F72" s="232"/>
      <c r="G72" s="232"/>
    </row>
    <row r="73" spans="1:7" s="229" customFormat="1" ht="16.5">
      <c r="A73" s="230" t="s">
        <v>308</v>
      </c>
      <c r="B73" s="230"/>
      <c r="C73" s="230" t="s">
        <v>309</v>
      </c>
      <c r="D73" s="231" t="s">
        <v>56</v>
      </c>
      <c r="E73" s="231">
        <v>38</v>
      </c>
      <c r="F73" s="232"/>
      <c r="G73" s="232"/>
    </row>
    <row r="74" spans="1:7" s="229" customFormat="1" ht="33">
      <c r="A74" s="230" t="s">
        <v>310</v>
      </c>
      <c r="B74" s="230"/>
      <c r="C74" s="230" t="s">
        <v>311</v>
      </c>
      <c r="D74" s="231" t="s">
        <v>80</v>
      </c>
      <c r="E74" s="231">
        <v>38</v>
      </c>
      <c r="F74" s="232"/>
      <c r="G74" s="232"/>
    </row>
    <row r="75" spans="1:7" s="229" customFormat="1" ht="16.5">
      <c r="A75" s="230" t="s">
        <v>312</v>
      </c>
      <c r="B75" s="230"/>
      <c r="C75" s="230" t="s">
        <v>313</v>
      </c>
      <c r="D75" s="231" t="s">
        <v>80</v>
      </c>
      <c r="E75" s="231">
        <v>38</v>
      </c>
      <c r="F75" s="232"/>
      <c r="G75" s="232"/>
    </row>
    <row r="76" spans="1:7" s="229" customFormat="1" ht="16.5">
      <c r="A76" s="230" t="s">
        <v>314</v>
      </c>
      <c r="B76" s="230"/>
      <c r="C76" s="230" t="s">
        <v>315</v>
      </c>
      <c r="D76" s="231" t="s">
        <v>80</v>
      </c>
      <c r="E76" s="231">
        <v>38</v>
      </c>
      <c r="F76" s="232"/>
      <c r="G76" s="232"/>
    </row>
    <row r="77" spans="1:7" s="229" customFormat="1" ht="16.5">
      <c r="A77" s="230" t="s">
        <v>316</v>
      </c>
      <c r="B77" s="230"/>
      <c r="C77" s="230" t="s">
        <v>317</v>
      </c>
      <c r="D77" s="231" t="s">
        <v>80</v>
      </c>
      <c r="E77" s="231">
        <v>38</v>
      </c>
      <c r="F77" s="232"/>
      <c r="G77" s="232"/>
    </row>
    <row r="78" spans="1:7" s="229" customFormat="1" ht="16.5">
      <c r="A78" s="230" t="s">
        <v>318</v>
      </c>
      <c r="B78" s="230"/>
      <c r="C78" s="230" t="s">
        <v>319</v>
      </c>
      <c r="D78" s="231" t="s">
        <v>50</v>
      </c>
      <c r="E78" s="231">
        <v>57</v>
      </c>
      <c r="F78" s="232"/>
      <c r="G78" s="232"/>
    </row>
    <row r="79" spans="1:7" s="229" customFormat="1" ht="16.5">
      <c r="A79" s="230" t="s">
        <v>320</v>
      </c>
      <c r="B79" s="230"/>
      <c r="C79" s="230" t="s">
        <v>321</v>
      </c>
      <c r="D79" s="231" t="s">
        <v>80</v>
      </c>
      <c r="E79" s="231">
        <v>114</v>
      </c>
      <c r="F79" s="232"/>
      <c r="G79" s="232"/>
    </row>
    <row r="80" spans="1:7" s="229" customFormat="1" ht="16.5">
      <c r="A80" s="230" t="s">
        <v>322</v>
      </c>
      <c r="B80" s="230"/>
      <c r="C80" s="230" t="s">
        <v>323</v>
      </c>
      <c r="D80" s="231" t="s">
        <v>80</v>
      </c>
      <c r="E80" s="231">
        <v>114</v>
      </c>
      <c r="F80" s="232"/>
      <c r="G80" s="232"/>
    </row>
    <row r="81" spans="1:7" s="229" customFormat="1" ht="16.5">
      <c r="A81" s="230" t="s">
        <v>324</v>
      </c>
      <c r="B81" s="230"/>
      <c r="C81" s="230" t="s">
        <v>325</v>
      </c>
      <c r="D81" s="231" t="s">
        <v>80</v>
      </c>
      <c r="E81" s="231">
        <v>114</v>
      </c>
      <c r="F81" s="232"/>
      <c r="G81" s="232"/>
    </row>
    <row r="82" spans="1:7" s="229" customFormat="1" ht="16.5">
      <c r="A82" s="230" t="s">
        <v>326</v>
      </c>
      <c r="B82" s="230"/>
      <c r="C82" s="230" t="s">
        <v>327</v>
      </c>
      <c r="D82" s="231" t="s">
        <v>80</v>
      </c>
      <c r="E82" s="231">
        <v>38</v>
      </c>
      <c r="F82" s="232"/>
      <c r="G82" s="232"/>
    </row>
    <row r="83" spans="1:7" s="229" customFormat="1" ht="16.5">
      <c r="A83" s="230" t="s">
        <v>328</v>
      </c>
      <c r="B83" s="230"/>
      <c r="C83" s="230" t="s">
        <v>329</v>
      </c>
      <c r="D83" s="231" t="s">
        <v>80</v>
      </c>
      <c r="E83" s="231">
        <v>38</v>
      </c>
      <c r="F83" s="232"/>
      <c r="G83" s="232"/>
    </row>
    <row r="84" spans="1:7" s="229" customFormat="1" ht="16.5">
      <c r="A84" s="230" t="s">
        <v>330</v>
      </c>
      <c r="B84" s="230"/>
      <c r="C84" s="230" t="s">
        <v>301</v>
      </c>
      <c r="D84" s="231" t="s">
        <v>56</v>
      </c>
      <c r="E84" s="231">
        <v>1</v>
      </c>
      <c r="F84" s="232"/>
      <c r="G84" s="232"/>
    </row>
    <row r="85" spans="1:7" s="229" customFormat="1" ht="16.5">
      <c r="A85" s="227" t="s">
        <v>331</v>
      </c>
      <c r="B85" s="227"/>
      <c r="C85" s="228" t="s">
        <v>332</v>
      </c>
      <c r="D85" s="228"/>
      <c r="E85" s="228"/>
      <c r="F85" s="228"/>
      <c r="G85" s="228"/>
    </row>
    <row r="86" spans="1:7" s="229" customFormat="1" ht="16.5">
      <c r="A86" s="230" t="s">
        <v>333</v>
      </c>
      <c r="B86" s="230"/>
      <c r="C86" s="230" t="s">
        <v>305</v>
      </c>
      <c r="D86" s="231" t="s">
        <v>56</v>
      </c>
      <c r="E86" s="231">
        <v>2</v>
      </c>
      <c r="F86" s="232"/>
      <c r="G86" s="232"/>
    </row>
    <row r="87" spans="1:7" s="229" customFormat="1" ht="16.5">
      <c r="A87" s="230" t="s">
        <v>334</v>
      </c>
      <c r="B87" s="230"/>
      <c r="C87" s="230" t="s">
        <v>307</v>
      </c>
      <c r="D87" s="231" t="s">
        <v>56</v>
      </c>
      <c r="E87" s="231">
        <v>2</v>
      </c>
      <c r="F87" s="232"/>
      <c r="G87" s="232"/>
    </row>
    <row r="88" spans="1:7" s="229" customFormat="1" ht="16.5">
      <c r="A88" s="230" t="s">
        <v>335</v>
      </c>
      <c r="B88" s="230"/>
      <c r="C88" s="230" t="s">
        <v>309</v>
      </c>
      <c r="D88" s="231" t="s">
        <v>56</v>
      </c>
      <c r="E88" s="231">
        <v>2</v>
      </c>
      <c r="F88" s="232"/>
      <c r="G88" s="232"/>
    </row>
    <row r="89" spans="1:7" s="229" customFormat="1" ht="33">
      <c r="A89" s="230" t="s">
        <v>336</v>
      </c>
      <c r="B89" s="230"/>
      <c r="C89" s="230" t="s">
        <v>337</v>
      </c>
      <c r="D89" s="231" t="s">
        <v>80</v>
      </c>
      <c r="E89" s="231">
        <v>2</v>
      </c>
      <c r="F89" s="232"/>
      <c r="G89" s="232"/>
    </row>
    <row r="90" spans="1:7" s="229" customFormat="1" ht="16.5">
      <c r="A90" s="230" t="s">
        <v>338</v>
      </c>
      <c r="B90" s="230"/>
      <c r="C90" s="230" t="s">
        <v>313</v>
      </c>
      <c r="D90" s="231" t="s">
        <v>80</v>
      </c>
      <c r="E90" s="231">
        <v>2</v>
      </c>
      <c r="F90" s="232"/>
      <c r="G90" s="232"/>
    </row>
    <row r="91" spans="1:7" s="229" customFormat="1" ht="16.5">
      <c r="A91" s="230" t="s">
        <v>339</v>
      </c>
      <c r="B91" s="230"/>
      <c r="C91" s="230" t="s">
        <v>315</v>
      </c>
      <c r="D91" s="231" t="s">
        <v>80</v>
      </c>
      <c r="E91" s="231">
        <v>2</v>
      </c>
      <c r="F91" s="232"/>
      <c r="G91" s="232"/>
    </row>
    <row r="92" spans="1:7" s="229" customFormat="1" ht="16.5">
      <c r="A92" s="230" t="s">
        <v>340</v>
      </c>
      <c r="B92" s="230"/>
      <c r="C92" s="230" t="s">
        <v>317</v>
      </c>
      <c r="D92" s="231" t="s">
        <v>80</v>
      </c>
      <c r="E92" s="231">
        <v>2</v>
      </c>
      <c r="F92" s="232"/>
      <c r="G92" s="232"/>
    </row>
    <row r="93" spans="1:7" s="229" customFormat="1" ht="16.5">
      <c r="A93" s="230" t="s">
        <v>341</v>
      </c>
      <c r="B93" s="230"/>
      <c r="C93" s="230" t="s">
        <v>319</v>
      </c>
      <c r="D93" s="231" t="s">
        <v>50</v>
      </c>
      <c r="E93" s="231">
        <v>3</v>
      </c>
      <c r="F93" s="232"/>
      <c r="G93" s="232"/>
    </row>
    <row r="94" spans="1:7" s="229" customFormat="1" ht="16.5">
      <c r="A94" s="230" t="s">
        <v>342</v>
      </c>
      <c r="B94" s="230"/>
      <c r="C94" s="230" t="s">
        <v>321</v>
      </c>
      <c r="D94" s="231" t="s">
        <v>80</v>
      </c>
      <c r="E94" s="231">
        <v>6</v>
      </c>
      <c r="F94" s="232"/>
      <c r="G94" s="232"/>
    </row>
    <row r="95" spans="1:7" s="229" customFormat="1" ht="16.5">
      <c r="A95" s="230" t="s">
        <v>343</v>
      </c>
      <c r="B95" s="230"/>
      <c r="C95" s="230" t="s">
        <v>323</v>
      </c>
      <c r="D95" s="231" t="s">
        <v>80</v>
      </c>
      <c r="E95" s="231">
        <v>6</v>
      </c>
      <c r="F95" s="232"/>
      <c r="G95" s="232"/>
    </row>
    <row r="96" spans="1:7" s="229" customFormat="1" ht="16.5">
      <c r="A96" s="230" t="s">
        <v>344</v>
      </c>
      <c r="B96" s="230"/>
      <c r="C96" s="230" t="s">
        <v>325</v>
      </c>
      <c r="D96" s="231" t="s">
        <v>80</v>
      </c>
      <c r="E96" s="231">
        <v>6</v>
      </c>
      <c r="F96" s="232"/>
      <c r="G96" s="232"/>
    </row>
    <row r="97" spans="1:7" s="229" customFormat="1" ht="16.5">
      <c r="A97" s="230" t="s">
        <v>345</v>
      </c>
      <c r="B97" s="230"/>
      <c r="C97" s="230" t="s">
        <v>327</v>
      </c>
      <c r="D97" s="231" t="s">
        <v>80</v>
      </c>
      <c r="E97" s="231">
        <v>2</v>
      </c>
      <c r="F97" s="232"/>
      <c r="G97" s="232"/>
    </row>
    <row r="98" spans="1:7" s="229" customFormat="1" ht="16.5">
      <c r="A98" s="230" t="s">
        <v>346</v>
      </c>
      <c r="B98" s="230"/>
      <c r="C98" s="230" t="s">
        <v>329</v>
      </c>
      <c r="D98" s="231" t="s">
        <v>80</v>
      </c>
      <c r="E98" s="231">
        <v>2</v>
      </c>
      <c r="F98" s="232"/>
      <c r="G98" s="232"/>
    </row>
    <row r="99" spans="1:7" s="229" customFormat="1" ht="16.5">
      <c r="A99" s="230" t="s">
        <v>347</v>
      </c>
      <c r="B99" s="230"/>
      <c r="C99" s="230" t="s">
        <v>348</v>
      </c>
      <c r="D99" s="231" t="s">
        <v>80</v>
      </c>
      <c r="E99" s="231">
        <v>1</v>
      </c>
      <c r="F99" s="232"/>
      <c r="G99" s="232"/>
    </row>
    <row r="100" spans="1:7" s="229" customFormat="1" ht="16.5">
      <c r="A100" s="230" t="s">
        <v>349</v>
      </c>
      <c r="B100" s="230"/>
      <c r="C100" s="230" t="s">
        <v>301</v>
      </c>
      <c r="D100" s="231" t="s">
        <v>56</v>
      </c>
      <c r="E100" s="231">
        <v>1</v>
      </c>
      <c r="F100" s="232"/>
      <c r="G100" s="232"/>
    </row>
    <row r="101" spans="1:7" s="229" customFormat="1" ht="16.5">
      <c r="A101" s="227" t="s">
        <v>350</v>
      </c>
      <c r="B101" s="227"/>
      <c r="C101" s="228" t="s">
        <v>351</v>
      </c>
      <c r="D101" s="228"/>
      <c r="E101" s="228"/>
      <c r="F101" s="228"/>
      <c r="G101" s="228"/>
    </row>
    <row r="102" spans="1:7" s="229" customFormat="1" ht="16.5">
      <c r="A102" s="230" t="s">
        <v>352</v>
      </c>
      <c r="B102" s="230"/>
      <c r="C102" s="230" t="s">
        <v>353</v>
      </c>
      <c r="D102" s="231" t="s">
        <v>56</v>
      </c>
      <c r="E102" s="231">
        <v>1</v>
      </c>
      <c r="F102" s="232"/>
      <c r="G102" s="232"/>
    </row>
    <row r="103" spans="1:7" s="229" customFormat="1" ht="16.5">
      <c r="A103" s="230" t="s">
        <v>354</v>
      </c>
      <c r="B103" s="230"/>
      <c r="C103" s="230" t="s">
        <v>355</v>
      </c>
      <c r="D103" s="231" t="s">
        <v>80</v>
      </c>
      <c r="E103" s="231">
        <v>1</v>
      </c>
      <c r="F103" s="232"/>
      <c r="G103" s="232"/>
    </row>
    <row r="104" spans="1:7" s="229" customFormat="1" ht="16.5">
      <c r="A104" s="230" t="s">
        <v>356</v>
      </c>
      <c r="B104" s="230"/>
      <c r="C104" s="230" t="s">
        <v>357</v>
      </c>
      <c r="D104" s="231" t="s">
        <v>80</v>
      </c>
      <c r="E104" s="231">
        <v>4</v>
      </c>
      <c r="F104" s="232"/>
      <c r="G104" s="232"/>
    </row>
    <row r="105" spans="1:7" s="229" customFormat="1" ht="16.5">
      <c r="A105" s="230" t="s">
        <v>358</v>
      </c>
      <c r="B105" s="230"/>
      <c r="C105" s="230" t="s">
        <v>359</v>
      </c>
      <c r="D105" s="231" t="s">
        <v>80</v>
      </c>
      <c r="E105" s="231">
        <v>1</v>
      </c>
      <c r="F105" s="232"/>
      <c r="G105" s="232"/>
    </row>
    <row r="106" spans="1:7" s="229" customFormat="1" ht="16.5">
      <c r="A106" s="230" t="s">
        <v>360</v>
      </c>
      <c r="B106" s="230"/>
      <c r="C106" s="230" t="s">
        <v>361</v>
      </c>
      <c r="D106" s="231" t="s">
        <v>80</v>
      </c>
      <c r="E106" s="231">
        <v>1</v>
      </c>
      <c r="F106" s="232"/>
      <c r="G106" s="232"/>
    </row>
    <row r="107" spans="1:7" s="229" customFormat="1" ht="16.5">
      <c r="A107" s="230" t="s">
        <v>362</v>
      </c>
      <c r="B107" s="230"/>
      <c r="C107" s="230" t="s">
        <v>363</v>
      </c>
      <c r="D107" s="231" t="s">
        <v>80</v>
      </c>
      <c r="E107" s="231">
        <v>1</v>
      </c>
      <c r="F107" s="232"/>
      <c r="G107" s="232"/>
    </row>
    <row r="108" spans="1:7" s="229" customFormat="1" ht="16.5">
      <c r="A108" s="230" t="s">
        <v>364</v>
      </c>
      <c r="B108" s="230"/>
      <c r="C108" s="230" t="s">
        <v>301</v>
      </c>
      <c r="D108" s="231" t="s">
        <v>56</v>
      </c>
      <c r="E108" s="231">
        <v>1</v>
      </c>
      <c r="F108" s="232"/>
      <c r="G108" s="232"/>
    </row>
    <row r="109" spans="1:7" s="229" customFormat="1" ht="16.5">
      <c r="A109" s="227" t="s">
        <v>365</v>
      </c>
      <c r="B109" s="227"/>
      <c r="C109" s="228" t="s">
        <v>366</v>
      </c>
      <c r="D109" s="228"/>
      <c r="E109" s="228"/>
      <c r="F109" s="228"/>
      <c r="G109" s="228"/>
    </row>
    <row r="110" spans="1:7" s="229" customFormat="1" ht="16.5">
      <c r="A110" s="230" t="s">
        <v>367</v>
      </c>
      <c r="B110" s="230"/>
      <c r="C110" s="230" t="s">
        <v>368</v>
      </c>
      <c r="D110" s="231" t="s">
        <v>56</v>
      </c>
      <c r="E110" s="231">
        <v>15</v>
      </c>
      <c r="F110" s="232"/>
      <c r="G110" s="232"/>
    </row>
    <row r="111" spans="1:7" s="229" customFormat="1" ht="16.5">
      <c r="A111" s="230" t="s">
        <v>369</v>
      </c>
      <c r="B111" s="230"/>
      <c r="C111" s="230" t="s">
        <v>370</v>
      </c>
      <c r="D111" s="231" t="s">
        <v>56</v>
      </c>
      <c r="E111" s="231">
        <v>15</v>
      </c>
      <c r="F111" s="232"/>
      <c r="G111" s="232"/>
    </row>
    <row r="112" spans="1:7" s="229" customFormat="1" ht="33">
      <c r="A112" s="230" t="s">
        <v>371</v>
      </c>
      <c r="B112" s="230"/>
      <c r="C112" s="230" t="s">
        <v>372</v>
      </c>
      <c r="D112" s="231" t="s">
        <v>56</v>
      </c>
      <c r="E112" s="231">
        <v>15</v>
      </c>
      <c r="F112" s="232"/>
      <c r="G112" s="232"/>
    </row>
    <row r="113" spans="1:7" s="229" customFormat="1" ht="33">
      <c r="A113" s="230" t="s">
        <v>373</v>
      </c>
      <c r="B113" s="230"/>
      <c r="C113" s="230" t="s">
        <v>374</v>
      </c>
      <c r="D113" s="231" t="s">
        <v>56</v>
      </c>
      <c r="E113" s="231">
        <v>15</v>
      </c>
      <c r="F113" s="232"/>
      <c r="G113" s="232"/>
    </row>
    <row r="114" spans="1:7" s="229" customFormat="1" ht="16.5">
      <c r="A114" s="230" t="s">
        <v>375</v>
      </c>
      <c r="B114" s="230"/>
      <c r="C114" s="230" t="s">
        <v>301</v>
      </c>
      <c r="D114" s="231" t="s">
        <v>56</v>
      </c>
      <c r="E114" s="231">
        <v>1</v>
      </c>
      <c r="F114" s="232"/>
      <c r="G114" s="232"/>
    </row>
    <row r="115" spans="1:7" s="229" customFormat="1" ht="16.5">
      <c r="A115" s="227" t="s">
        <v>376</v>
      </c>
      <c r="B115" s="227"/>
      <c r="C115" s="228" t="s">
        <v>377</v>
      </c>
      <c r="D115" s="228"/>
      <c r="E115" s="228"/>
      <c r="F115" s="228"/>
      <c r="G115" s="228"/>
    </row>
    <row r="116" spans="1:7" s="229" customFormat="1" ht="33">
      <c r="A116" s="230" t="s">
        <v>378</v>
      </c>
      <c r="B116" s="230"/>
      <c r="C116" s="230" t="s">
        <v>379</v>
      </c>
      <c r="D116" s="231" t="s">
        <v>50</v>
      </c>
      <c r="E116" s="231">
        <v>16</v>
      </c>
      <c r="F116" s="232"/>
      <c r="G116" s="232"/>
    </row>
    <row r="117" spans="1:7" s="229" customFormat="1" ht="33">
      <c r="A117" s="230" t="s">
        <v>380</v>
      </c>
      <c r="B117" s="230"/>
      <c r="C117" s="230" t="s">
        <v>381</v>
      </c>
      <c r="D117" s="231" t="s">
        <v>50</v>
      </c>
      <c r="E117" s="231">
        <v>24</v>
      </c>
      <c r="F117" s="232"/>
      <c r="G117" s="232"/>
    </row>
    <row r="118" spans="1:7" s="229" customFormat="1" ht="33">
      <c r="A118" s="230" t="s">
        <v>382</v>
      </c>
      <c r="B118" s="230"/>
      <c r="C118" s="230" t="s">
        <v>383</v>
      </c>
      <c r="D118" s="231" t="s">
        <v>50</v>
      </c>
      <c r="E118" s="231">
        <v>28</v>
      </c>
      <c r="F118" s="232"/>
      <c r="G118" s="232"/>
    </row>
    <row r="119" spans="1:7" s="229" customFormat="1" ht="16.5">
      <c r="A119" s="230" t="s">
        <v>384</v>
      </c>
      <c r="B119" s="230"/>
      <c r="C119" s="230" t="s">
        <v>385</v>
      </c>
      <c r="D119" s="231" t="s">
        <v>80</v>
      </c>
      <c r="E119" s="231">
        <v>8</v>
      </c>
      <c r="F119" s="232"/>
      <c r="G119" s="232"/>
    </row>
    <row r="120" spans="1:7" s="229" customFormat="1" ht="16.5">
      <c r="A120" s="230" t="s">
        <v>386</v>
      </c>
      <c r="B120" s="230"/>
      <c r="C120" s="230" t="s">
        <v>387</v>
      </c>
      <c r="D120" s="231" t="s">
        <v>80</v>
      </c>
      <c r="E120" s="231">
        <v>6</v>
      </c>
      <c r="F120" s="232"/>
      <c r="G120" s="232"/>
    </row>
    <row r="121" spans="1:7" s="229" customFormat="1" ht="16.5">
      <c r="A121" s="230" t="s">
        <v>388</v>
      </c>
      <c r="B121" s="230"/>
      <c r="C121" s="230" t="s">
        <v>389</v>
      </c>
      <c r="D121" s="231" t="s">
        <v>80</v>
      </c>
      <c r="E121" s="231">
        <v>24</v>
      </c>
      <c r="F121" s="232"/>
      <c r="G121" s="232"/>
    </row>
    <row r="122" spans="1:7" s="229" customFormat="1" ht="16.5">
      <c r="A122" s="230" t="s">
        <v>390</v>
      </c>
      <c r="B122" s="230"/>
      <c r="C122" s="230" t="s">
        <v>391</v>
      </c>
      <c r="D122" s="231" t="s">
        <v>80</v>
      </c>
      <c r="E122" s="231">
        <v>2</v>
      </c>
      <c r="F122" s="232"/>
      <c r="G122" s="232"/>
    </row>
    <row r="123" spans="1:7" s="229" customFormat="1" ht="16.5">
      <c r="A123" s="230" t="s">
        <v>392</v>
      </c>
      <c r="B123" s="230"/>
      <c r="C123" s="230" t="s">
        <v>393</v>
      </c>
      <c r="D123" s="231" t="s">
        <v>80</v>
      </c>
      <c r="E123" s="231">
        <v>16</v>
      </c>
      <c r="F123" s="232"/>
      <c r="G123" s="232"/>
    </row>
    <row r="124" spans="1:7" s="229" customFormat="1" ht="16.5">
      <c r="A124" s="230" t="s">
        <v>394</v>
      </c>
      <c r="B124" s="230"/>
      <c r="C124" s="230" t="s">
        <v>395</v>
      </c>
      <c r="D124" s="231" t="s">
        <v>80</v>
      </c>
      <c r="E124" s="231">
        <v>8</v>
      </c>
      <c r="F124" s="232"/>
      <c r="G124" s="232"/>
    </row>
    <row r="125" spans="1:7" s="229" customFormat="1" ht="16.5">
      <c r="A125" s="230" t="s">
        <v>396</v>
      </c>
      <c r="B125" s="230"/>
      <c r="C125" s="230" t="s">
        <v>397</v>
      </c>
      <c r="D125" s="231" t="s">
        <v>80</v>
      </c>
      <c r="E125" s="231">
        <v>2</v>
      </c>
      <c r="F125" s="232"/>
      <c r="G125" s="232"/>
    </row>
    <row r="126" spans="1:7" s="229" customFormat="1" ht="16.5">
      <c r="A126" s="230" t="s">
        <v>398</v>
      </c>
      <c r="B126" s="230"/>
      <c r="C126" s="230" t="s">
        <v>399</v>
      </c>
      <c r="D126" s="231" t="s">
        <v>80</v>
      </c>
      <c r="E126" s="231">
        <v>8</v>
      </c>
      <c r="F126" s="232"/>
      <c r="G126" s="232"/>
    </row>
    <row r="127" spans="1:7" s="229" customFormat="1" ht="16.5">
      <c r="A127" s="230" t="s">
        <v>400</v>
      </c>
      <c r="B127" s="230"/>
      <c r="C127" s="230" t="s">
        <v>401</v>
      </c>
      <c r="D127" s="231" t="s">
        <v>80</v>
      </c>
      <c r="E127" s="231">
        <v>4</v>
      </c>
      <c r="F127" s="232"/>
      <c r="G127" s="232"/>
    </row>
    <row r="128" spans="1:7" s="229" customFormat="1" ht="16.5">
      <c r="A128" s="230" t="s">
        <v>402</v>
      </c>
      <c r="B128" s="230"/>
      <c r="C128" s="230" t="s">
        <v>403</v>
      </c>
      <c r="D128" s="231" t="s">
        <v>80</v>
      </c>
      <c r="E128" s="231">
        <v>3</v>
      </c>
      <c r="F128" s="232"/>
      <c r="G128" s="232"/>
    </row>
    <row r="129" spans="1:7" s="229" customFormat="1" ht="16.5">
      <c r="A129" s="230" t="s">
        <v>404</v>
      </c>
      <c r="B129" s="230"/>
      <c r="C129" s="230" t="s">
        <v>405</v>
      </c>
      <c r="D129" s="231" t="s">
        <v>80</v>
      </c>
      <c r="E129" s="231">
        <v>2</v>
      </c>
      <c r="F129" s="232"/>
      <c r="G129" s="232"/>
    </row>
    <row r="130" spans="1:7" s="229" customFormat="1" ht="16.5">
      <c r="A130" s="230" t="s">
        <v>406</v>
      </c>
      <c r="B130" s="230"/>
      <c r="C130" s="230" t="s">
        <v>407</v>
      </c>
      <c r="D130" s="231" t="s">
        <v>80</v>
      </c>
      <c r="E130" s="231">
        <v>2</v>
      </c>
      <c r="F130" s="232"/>
      <c r="G130" s="232"/>
    </row>
    <row r="131" spans="1:7" s="229" customFormat="1" ht="16.5">
      <c r="A131" s="230" t="s">
        <v>408</v>
      </c>
      <c r="B131" s="230"/>
      <c r="C131" s="230" t="s">
        <v>409</v>
      </c>
      <c r="D131" s="231" t="s">
        <v>80</v>
      </c>
      <c r="E131" s="231">
        <v>4</v>
      </c>
      <c r="F131" s="232"/>
      <c r="G131" s="232"/>
    </row>
    <row r="132" spans="1:7" s="229" customFormat="1" ht="16.5">
      <c r="A132" s="230" t="s">
        <v>410</v>
      </c>
      <c r="B132" s="230"/>
      <c r="C132" s="230" t="s">
        <v>411</v>
      </c>
      <c r="D132" s="231" t="s">
        <v>80</v>
      </c>
      <c r="E132" s="231">
        <v>4</v>
      </c>
      <c r="F132" s="232"/>
      <c r="G132" s="232"/>
    </row>
    <row r="133" spans="1:7" s="229" customFormat="1" ht="16.5">
      <c r="A133" s="230" t="s">
        <v>412</v>
      </c>
      <c r="B133" s="230"/>
      <c r="C133" s="230" t="s">
        <v>413</v>
      </c>
      <c r="D133" s="231" t="s">
        <v>80</v>
      </c>
      <c r="E133" s="231">
        <v>16</v>
      </c>
      <c r="F133" s="232"/>
      <c r="G133" s="232"/>
    </row>
    <row r="134" spans="1:7" s="229" customFormat="1" ht="16.5">
      <c r="A134" s="230" t="s">
        <v>414</v>
      </c>
      <c r="B134" s="230"/>
      <c r="C134" s="230" t="s">
        <v>415</v>
      </c>
      <c r="D134" s="231" t="s">
        <v>80</v>
      </c>
      <c r="E134" s="231">
        <v>24</v>
      </c>
      <c r="F134" s="232"/>
      <c r="G134" s="232"/>
    </row>
    <row r="135" spans="1:7" s="229" customFormat="1" ht="16.5">
      <c r="A135" s="230" t="s">
        <v>416</v>
      </c>
      <c r="B135" s="230"/>
      <c r="C135" s="230" t="s">
        <v>417</v>
      </c>
      <c r="D135" s="231" t="s">
        <v>80</v>
      </c>
      <c r="E135" s="231">
        <v>28</v>
      </c>
      <c r="F135" s="232"/>
      <c r="G135" s="232"/>
    </row>
    <row r="136" spans="1:7" s="229" customFormat="1" ht="49.5">
      <c r="A136" s="230" t="s">
        <v>418</v>
      </c>
      <c r="B136" s="230"/>
      <c r="C136" s="230" t="s">
        <v>419</v>
      </c>
      <c r="D136" s="231" t="s">
        <v>50</v>
      </c>
      <c r="E136" s="231">
        <v>10</v>
      </c>
      <c r="F136" s="232"/>
      <c r="G136" s="232"/>
    </row>
    <row r="137" spans="1:7" s="229" customFormat="1" ht="49.5">
      <c r="A137" s="230" t="s">
        <v>420</v>
      </c>
      <c r="B137" s="230"/>
      <c r="C137" s="230" t="s">
        <v>421</v>
      </c>
      <c r="D137" s="231" t="s">
        <v>50</v>
      </c>
      <c r="E137" s="231">
        <v>16</v>
      </c>
      <c r="F137" s="232"/>
      <c r="G137" s="232"/>
    </row>
    <row r="138" spans="1:7" s="229" customFormat="1" ht="49.5">
      <c r="A138" s="230" t="s">
        <v>422</v>
      </c>
      <c r="B138" s="230"/>
      <c r="C138" s="230" t="s">
        <v>423</v>
      </c>
      <c r="D138" s="231" t="s">
        <v>50</v>
      </c>
      <c r="E138" s="231">
        <v>20</v>
      </c>
      <c r="F138" s="232"/>
      <c r="G138" s="232"/>
    </row>
    <row r="139" spans="1:7" s="229" customFormat="1" ht="49.5">
      <c r="A139" s="230" t="s">
        <v>424</v>
      </c>
      <c r="B139" s="230"/>
      <c r="C139" s="230" t="s">
        <v>425</v>
      </c>
      <c r="D139" s="231" t="s">
        <v>50</v>
      </c>
      <c r="E139" s="231">
        <v>10</v>
      </c>
      <c r="F139" s="232"/>
      <c r="G139" s="232"/>
    </row>
    <row r="140" spans="1:7" s="229" customFormat="1" ht="49.5">
      <c r="A140" s="230" t="s">
        <v>426</v>
      </c>
      <c r="B140" s="230"/>
      <c r="C140" s="230" t="s">
        <v>427</v>
      </c>
      <c r="D140" s="231" t="s">
        <v>50</v>
      </c>
      <c r="E140" s="231">
        <v>16</v>
      </c>
      <c r="F140" s="232"/>
      <c r="G140" s="232"/>
    </row>
    <row r="141" spans="1:7" s="229" customFormat="1" ht="16.5">
      <c r="A141" s="230" t="s">
        <v>428</v>
      </c>
      <c r="B141" s="230"/>
      <c r="C141" s="230" t="s">
        <v>429</v>
      </c>
      <c r="D141" s="231" t="s">
        <v>80</v>
      </c>
      <c r="E141" s="231">
        <v>3</v>
      </c>
      <c r="F141" s="232"/>
      <c r="G141" s="232"/>
    </row>
    <row r="142" spans="1:7" s="229" customFormat="1" ht="16.5">
      <c r="A142" s="230" t="s">
        <v>430</v>
      </c>
      <c r="B142" s="230"/>
      <c r="C142" s="230" t="s">
        <v>431</v>
      </c>
      <c r="D142" s="231" t="s">
        <v>80</v>
      </c>
      <c r="E142" s="231">
        <v>8</v>
      </c>
      <c r="F142" s="232"/>
      <c r="G142" s="232"/>
    </row>
    <row r="143" spans="1:7" s="229" customFormat="1" ht="16.5">
      <c r="A143" s="230" t="s">
        <v>432</v>
      </c>
      <c r="B143" s="230"/>
      <c r="C143" s="230" t="s">
        <v>433</v>
      </c>
      <c r="D143" s="231" t="s">
        <v>434</v>
      </c>
      <c r="E143" s="231">
        <v>1</v>
      </c>
      <c r="F143" s="232"/>
      <c r="G143" s="232"/>
    </row>
    <row r="144" spans="1:7" s="229" customFormat="1" ht="16.5">
      <c r="A144" s="230" t="s">
        <v>435</v>
      </c>
      <c r="B144" s="230"/>
      <c r="C144" s="230" t="s">
        <v>436</v>
      </c>
      <c r="D144" s="231" t="s">
        <v>437</v>
      </c>
      <c r="E144" s="231">
        <v>0.68</v>
      </c>
      <c r="F144" s="232"/>
      <c r="G144" s="232"/>
    </row>
    <row r="145" spans="1:7" s="229" customFormat="1" ht="16.5">
      <c r="A145" s="230" t="s">
        <v>438</v>
      </c>
      <c r="B145" s="230"/>
      <c r="C145" s="230" t="s">
        <v>439</v>
      </c>
      <c r="D145" s="231" t="s">
        <v>50</v>
      </c>
      <c r="E145" s="231">
        <v>68</v>
      </c>
      <c r="F145" s="232"/>
      <c r="G145" s="232"/>
    </row>
    <row r="146" spans="1:7" s="212" customFormat="1" ht="16.5">
      <c r="A146" s="210"/>
      <c r="B146" s="210"/>
      <c r="C146" s="94"/>
      <c r="D146" s="94"/>
      <c r="E146" s="94"/>
      <c r="F146" s="94"/>
      <c r="G146" s="211"/>
    </row>
    <row r="147" spans="1:7" s="216" customFormat="1" ht="18.75" customHeight="1">
      <c r="A147" s="213"/>
      <c r="B147" s="213"/>
      <c r="C147" s="214" t="s">
        <v>54</v>
      </c>
      <c r="D147" s="213" t="s">
        <v>55</v>
      </c>
      <c r="E147" s="213"/>
      <c r="F147" s="215"/>
      <c r="G147" s="215"/>
    </row>
    <row r="148" spans="1:6" s="34" customFormat="1" ht="16.5">
      <c r="A148" s="83"/>
      <c r="B148" s="83"/>
      <c r="C148" s="84"/>
      <c r="D148" s="85"/>
      <c r="E148" s="85"/>
      <c r="F148" s="84"/>
    </row>
    <row r="149" s="34" customFormat="1" ht="16.5">
      <c r="C149" s="34" t="s">
        <v>177</v>
      </c>
    </row>
    <row r="150" spans="2:6" s="34" customFormat="1" ht="16.5">
      <c r="B150" s="125"/>
      <c r="C150" s="125" t="s">
        <v>164</v>
      </c>
      <c r="E150" s="86"/>
      <c r="F150" s="125"/>
    </row>
    <row r="151" spans="5:7" s="68" customFormat="1" ht="16.5">
      <c r="E151" s="69"/>
      <c r="G151" s="70"/>
    </row>
    <row r="152" spans="5:7" s="68" customFormat="1" ht="16.5">
      <c r="E152" s="69"/>
      <c r="G152" s="70"/>
    </row>
    <row r="153" spans="5:7" s="68" customFormat="1" ht="16.5">
      <c r="E153" s="69"/>
      <c r="G153" s="70"/>
    </row>
    <row r="154" spans="5:7" s="68" customFormat="1" ht="16.5">
      <c r="E154" s="69"/>
      <c r="G154" s="70"/>
    </row>
    <row r="155" spans="5:7" s="68" customFormat="1" ht="16.5">
      <c r="E155" s="69"/>
      <c r="G155" s="70"/>
    </row>
    <row r="156" spans="5:7" s="68" customFormat="1" ht="16.5">
      <c r="E156" s="69"/>
      <c r="G156" s="70"/>
    </row>
    <row r="157" spans="5:7" s="68" customFormat="1" ht="16.5">
      <c r="E157" s="69"/>
      <c r="G157" s="70"/>
    </row>
    <row r="158" spans="5:7" s="68" customFormat="1" ht="16.5">
      <c r="E158" s="69"/>
      <c r="G158" s="70"/>
    </row>
    <row r="159" spans="5:7" s="68" customFormat="1" ht="16.5">
      <c r="E159" s="69"/>
      <c r="G159" s="70"/>
    </row>
  </sheetData>
  <sheetProtection/>
  <mergeCells count="7">
    <mergeCell ref="A9:G9"/>
    <mergeCell ref="A1:G1"/>
    <mergeCell ref="A2:G2"/>
    <mergeCell ref="A3:G3"/>
    <mergeCell ref="A5:G5"/>
    <mergeCell ref="A6:G6"/>
    <mergeCell ref="A8:C8"/>
  </mergeCells>
  <printOptions/>
  <pageMargins left="0.7" right="0.7" top="0.75" bottom="0.75" header="0.3" footer="0.3"/>
  <pageSetup horizontalDpi="600" verticalDpi="600" orientation="portrait" scale="95" r:id="rId1"/>
</worksheet>
</file>

<file path=xl/worksheets/sheet7.xml><?xml version="1.0" encoding="utf-8"?>
<worksheet xmlns="http://schemas.openxmlformats.org/spreadsheetml/2006/main" xmlns:r="http://schemas.openxmlformats.org/officeDocument/2006/relationships">
  <dimension ref="A2:D29"/>
  <sheetViews>
    <sheetView zoomScale="80" zoomScaleNormal="80" zoomScalePageLayoutView="0" workbookViewId="0" topLeftCell="A1">
      <selection activeCell="D30" sqref="D30"/>
    </sheetView>
  </sheetViews>
  <sheetFormatPr defaultColWidth="9.28125" defaultRowHeight="15"/>
  <cols>
    <col min="1" max="1" width="9.140625" style="1" customWidth="1"/>
    <col min="2" max="2" width="12.7109375" style="1" customWidth="1"/>
    <col min="3" max="3" width="45.00390625" style="1" customWidth="1"/>
    <col min="4" max="4" width="24.7109375" style="1" customWidth="1"/>
    <col min="5" max="6" width="9.28125" style="2" customWidth="1"/>
    <col min="7" max="7" width="13.00390625" style="2" customWidth="1"/>
    <col min="8" max="16384" width="9.28125" style="2" customWidth="1"/>
  </cols>
  <sheetData>
    <row r="2" spans="1:4" ht="15">
      <c r="A2" s="255" t="s">
        <v>10</v>
      </c>
      <c r="B2" s="255"/>
      <c r="C2" s="255"/>
      <c r="D2" s="255"/>
    </row>
    <row r="3" spans="1:4" ht="15">
      <c r="A3" s="256" t="s">
        <v>11</v>
      </c>
      <c r="B3" s="256"/>
      <c r="C3" s="256"/>
      <c r="D3" s="256"/>
    </row>
    <row r="4" spans="1:4" ht="12.75">
      <c r="A4" s="257" t="s">
        <v>12</v>
      </c>
      <c r="B4" s="257"/>
      <c r="C4" s="257"/>
      <c r="D4" s="257"/>
    </row>
    <row r="5" spans="1:4" ht="12.75">
      <c r="A5" s="3"/>
      <c r="B5" s="3"/>
      <c r="C5" s="3"/>
      <c r="D5" s="4" t="s">
        <v>13</v>
      </c>
    </row>
    <row r="6" spans="2:4" ht="14.25">
      <c r="B6" s="258" t="s">
        <v>14</v>
      </c>
      <c r="C6" s="258"/>
      <c r="D6" s="258"/>
    </row>
    <row r="7" spans="1:4" s="6" customFormat="1" ht="18">
      <c r="A7" s="1"/>
      <c r="B7" s="5"/>
      <c r="C7" s="5"/>
      <c r="D7" s="5"/>
    </row>
    <row r="8" spans="1:4" ht="20.25">
      <c r="A8" s="259" t="s">
        <v>168</v>
      </c>
      <c r="B8" s="259"/>
      <c r="C8" s="259"/>
      <c r="D8" s="259"/>
    </row>
    <row r="9" spans="1:4" ht="15">
      <c r="A9" s="7"/>
      <c r="B9" s="7"/>
      <c r="C9" s="7"/>
      <c r="D9" s="7"/>
    </row>
    <row r="10" spans="1:4" ht="32.25" customHeight="1">
      <c r="A10" s="253" t="s">
        <v>15</v>
      </c>
      <c r="B10" s="253"/>
      <c r="C10" s="254" t="s">
        <v>119</v>
      </c>
      <c r="D10" s="254"/>
    </row>
    <row r="11" spans="1:4" s="9" customFormat="1" ht="32.25" customHeight="1">
      <c r="A11" s="253" t="s">
        <v>16</v>
      </c>
      <c r="B11" s="253"/>
      <c r="C11" s="254" t="s">
        <v>119</v>
      </c>
      <c r="D11" s="254"/>
    </row>
    <row r="12" spans="1:4" s="9" customFormat="1" ht="17.25" customHeight="1">
      <c r="A12" s="262" t="s">
        <v>17</v>
      </c>
      <c r="B12" s="262"/>
      <c r="C12" s="8" t="s">
        <v>120</v>
      </c>
      <c r="D12" s="8"/>
    </row>
    <row r="13" spans="1:4" s="9" customFormat="1" ht="16.5" customHeight="1">
      <c r="A13" s="262" t="s">
        <v>18</v>
      </c>
      <c r="B13" s="262"/>
      <c r="C13" s="263" t="s">
        <v>121</v>
      </c>
      <c r="D13" s="263"/>
    </row>
    <row r="14" spans="1:4" s="9" customFormat="1" ht="16.5" customHeight="1">
      <c r="A14" s="10"/>
      <c r="B14" s="11"/>
      <c r="C14" s="11"/>
      <c r="D14" s="11"/>
    </row>
    <row r="15" spans="1:4" s="9" customFormat="1" ht="16.5" customHeight="1">
      <c r="A15" s="265" t="s">
        <v>4</v>
      </c>
      <c r="B15" s="265"/>
      <c r="C15" s="265"/>
      <c r="D15" s="265"/>
    </row>
    <row r="16" spans="1:4" s="9" customFormat="1" ht="17.25" customHeight="1">
      <c r="A16" s="12"/>
      <c r="B16" s="12"/>
      <c r="C16" s="12"/>
      <c r="D16" s="13"/>
    </row>
    <row r="17" spans="1:4" s="14" customFormat="1" ht="33">
      <c r="A17" s="44" t="s">
        <v>19</v>
      </c>
      <c r="B17" s="44" t="s">
        <v>20</v>
      </c>
      <c r="C17" s="44" t="s">
        <v>21</v>
      </c>
      <c r="D17" s="44" t="s">
        <v>22</v>
      </c>
    </row>
    <row r="18" spans="1:4" s="14" customFormat="1" ht="28.5">
      <c r="A18" s="45"/>
      <c r="B18" s="46" t="s">
        <v>23</v>
      </c>
      <c r="C18" s="47" t="s">
        <v>119</v>
      </c>
      <c r="D18" s="48"/>
    </row>
    <row r="19" spans="1:4" ht="16.5">
      <c r="A19" s="49"/>
      <c r="B19" s="46"/>
      <c r="C19" s="47"/>
      <c r="D19" s="48"/>
    </row>
    <row r="20" spans="1:4" ht="15.75" customHeight="1">
      <c r="A20" s="264" t="s">
        <v>24</v>
      </c>
      <c r="B20" s="264"/>
      <c r="C20" s="264"/>
      <c r="D20" s="50"/>
    </row>
    <row r="21" spans="1:4" ht="16.5">
      <c r="A21" s="260" t="s">
        <v>25</v>
      </c>
      <c r="B21" s="260"/>
      <c r="C21" s="260"/>
      <c r="D21" s="51"/>
    </row>
    <row r="22" spans="1:4" ht="15.75" customHeight="1">
      <c r="A22" s="261" t="s">
        <v>65</v>
      </c>
      <c r="B22" s="261"/>
      <c r="C22" s="261"/>
      <c r="D22" s="52"/>
    </row>
    <row r="23" spans="1:4" s="14" customFormat="1" ht="12.75">
      <c r="A23" s="152"/>
      <c r="B23" s="152"/>
      <c r="C23" s="152"/>
      <c r="D23" s="152"/>
    </row>
    <row r="24" spans="1:4" s="14" customFormat="1" ht="12.75">
      <c r="A24" s="153"/>
      <c r="B24" s="153"/>
      <c r="C24" s="153"/>
      <c r="D24" s="153"/>
    </row>
    <row r="25" spans="1:4" ht="12.75">
      <c r="A25" s="15"/>
      <c r="B25" s="15"/>
      <c r="C25" s="15"/>
      <c r="D25" s="15"/>
    </row>
    <row r="26" spans="1:4" ht="14.25">
      <c r="A26" s="10"/>
      <c r="B26" s="10" t="s">
        <v>26</v>
      </c>
      <c r="C26" s="16"/>
      <c r="D26" s="17"/>
    </row>
    <row r="27" spans="1:4" ht="14.25">
      <c r="A27" s="18"/>
      <c r="B27" s="18"/>
      <c r="C27" s="19" t="s">
        <v>27</v>
      </c>
      <c r="D27" s="20"/>
    </row>
    <row r="28" spans="1:4" ht="14.25">
      <c r="A28" s="18"/>
      <c r="B28" s="18"/>
      <c r="C28" s="18"/>
      <c r="D28" s="18"/>
    </row>
    <row r="29" spans="1:4" ht="14.25">
      <c r="A29" s="10"/>
      <c r="B29" s="21" t="s">
        <v>28</v>
      </c>
      <c r="C29" s="16"/>
      <c r="D29" s="17"/>
    </row>
  </sheetData>
  <sheetProtection selectLockedCells="1" selectUnlockedCells="1"/>
  <mergeCells count="16">
    <mergeCell ref="A21:C21"/>
    <mergeCell ref="A22:C22"/>
    <mergeCell ref="A12:B12"/>
    <mergeCell ref="A13:B13"/>
    <mergeCell ref="C13:D13"/>
    <mergeCell ref="A20:C20"/>
    <mergeCell ref="A15:D15"/>
    <mergeCell ref="A11:B11"/>
    <mergeCell ref="C11:D11"/>
    <mergeCell ref="A2:D2"/>
    <mergeCell ref="A3:D3"/>
    <mergeCell ref="A4:D4"/>
    <mergeCell ref="B6:D6"/>
    <mergeCell ref="A8:D8"/>
    <mergeCell ref="A10:B10"/>
    <mergeCell ref="C10:D10"/>
  </mergeCells>
  <printOptions/>
  <pageMargins left="0.25"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3"/>
  <sheetViews>
    <sheetView showZeros="0" view="pageBreakPreview" zoomScale="80" zoomScaleSheetLayoutView="80" zoomScalePageLayoutView="0" workbookViewId="0" topLeftCell="A1">
      <selection activeCell="G30" sqref="G30"/>
    </sheetView>
  </sheetViews>
  <sheetFormatPr defaultColWidth="9.140625" defaultRowHeight="15"/>
  <cols>
    <col min="1" max="1" width="5.7109375" style="22" customWidth="1"/>
    <col min="2" max="2" width="7.8515625" style="22" customWidth="1"/>
    <col min="3" max="3" width="41.7109375" style="22" customWidth="1"/>
    <col min="4" max="4" width="12.7109375" style="22" customWidth="1"/>
    <col min="5" max="6" width="12.421875" style="22" customWidth="1"/>
    <col min="7" max="8" width="11.7109375" style="22" customWidth="1"/>
    <col min="9" max="16384" width="9.140625" style="22" customWidth="1"/>
  </cols>
  <sheetData>
    <row r="1" spans="1:8" ht="21.75" customHeight="1">
      <c r="A1" s="266" t="s">
        <v>29</v>
      </c>
      <c r="B1" s="266"/>
      <c r="C1" s="266"/>
      <c r="D1" s="266"/>
      <c r="E1" s="266"/>
      <c r="F1" s="266"/>
      <c r="G1" s="266"/>
      <c r="H1" s="266"/>
    </row>
    <row r="2" spans="1:8" s="201" customFormat="1" ht="40.5" customHeight="1">
      <c r="A2" s="276" t="s">
        <v>119</v>
      </c>
      <c r="B2" s="276"/>
      <c r="C2" s="276"/>
      <c r="D2" s="276"/>
      <c r="E2" s="276"/>
      <c r="F2" s="276"/>
      <c r="G2" s="276"/>
      <c r="H2" s="276"/>
    </row>
    <row r="3" spans="1:8" ht="15.75" customHeight="1">
      <c r="A3" s="267" t="s">
        <v>30</v>
      </c>
      <c r="B3" s="267"/>
      <c r="C3" s="267"/>
      <c r="D3" s="267"/>
      <c r="E3" s="267"/>
      <c r="F3" s="267"/>
      <c r="G3" s="267"/>
      <c r="H3" s="267"/>
    </row>
    <row r="4" ht="24" customHeight="1"/>
    <row r="5" spans="1:8" s="23" customFormat="1" ht="33.75" customHeight="1">
      <c r="A5" s="268" t="s">
        <v>166</v>
      </c>
      <c r="B5" s="268"/>
      <c r="C5" s="268"/>
      <c r="D5" s="268"/>
      <c r="E5" s="268"/>
      <c r="F5" s="268"/>
      <c r="G5" s="268"/>
      <c r="H5" s="268"/>
    </row>
    <row r="6" spans="1:8" s="23" customFormat="1" ht="33.75" customHeight="1">
      <c r="A6" s="268" t="s">
        <v>1</v>
      </c>
      <c r="B6" s="268"/>
      <c r="C6" s="268"/>
      <c r="D6" s="268"/>
      <c r="E6" s="268"/>
      <c r="F6" s="268"/>
      <c r="G6" s="268"/>
      <c r="H6" s="268"/>
    </row>
    <row r="7" spans="1:8" s="23" customFormat="1" ht="16.5" customHeight="1">
      <c r="A7" s="268" t="s">
        <v>2</v>
      </c>
      <c r="B7" s="268"/>
      <c r="C7" s="268"/>
      <c r="D7" s="268"/>
      <c r="E7" s="268"/>
      <c r="F7" s="268"/>
      <c r="G7" s="268"/>
      <c r="H7" s="268"/>
    </row>
    <row r="8" spans="1:8" s="24" customFormat="1" ht="18.75" customHeight="1">
      <c r="A8" s="268" t="s">
        <v>3</v>
      </c>
      <c r="B8" s="268"/>
      <c r="C8" s="268"/>
      <c r="D8" s="268"/>
      <c r="E8" s="268"/>
      <c r="F8" s="268"/>
      <c r="G8" s="268"/>
      <c r="H8" s="268"/>
    </row>
    <row r="9" s="25" customFormat="1" ht="12.75" customHeight="1"/>
    <row r="10" spans="1:8" s="28" customFormat="1" ht="18" customHeight="1">
      <c r="A10" s="275" t="s">
        <v>31</v>
      </c>
      <c r="B10" s="275"/>
      <c r="C10" s="275"/>
      <c r="D10" s="26">
        <f>D29</f>
        <v>0</v>
      </c>
      <c r="E10" s="27"/>
      <c r="F10" s="27"/>
      <c r="G10" s="27"/>
      <c r="H10" s="27"/>
    </row>
    <row r="11" spans="1:8" s="28" customFormat="1" ht="18" customHeight="1">
      <c r="A11" s="275" t="s">
        <v>32</v>
      </c>
      <c r="B11" s="275"/>
      <c r="C11" s="275"/>
      <c r="D11" s="29">
        <f>H24</f>
        <v>0</v>
      </c>
      <c r="E11" s="27"/>
      <c r="F11" s="27"/>
      <c r="G11" s="27"/>
      <c r="H11" s="27"/>
    </row>
    <row r="12" spans="1:7" s="66" customFormat="1" ht="16.5">
      <c r="A12" s="275" t="s">
        <v>169</v>
      </c>
      <c r="B12" s="275"/>
      <c r="C12" s="275"/>
      <c r="D12" s="275"/>
      <c r="E12" s="199"/>
      <c r="F12" s="200"/>
      <c r="G12" s="200"/>
    </row>
    <row r="13" spans="1:8" ht="6" customHeight="1">
      <c r="A13" s="30"/>
      <c r="B13" s="30"/>
      <c r="C13" s="30"/>
      <c r="D13" s="30"/>
      <c r="E13" s="30"/>
      <c r="F13" s="30"/>
      <c r="G13" s="30"/>
      <c r="H13" s="30"/>
    </row>
    <row r="14" spans="1:8" s="28" customFormat="1" ht="18.75" customHeight="1">
      <c r="A14" s="272" t="s">
        <v>33</v>
      </c>
      <c r="B14" s="272" t="s">
        <v>34</v>
      </c>
      <c r="C14" s="272" t="s">
        <v>35</v>
      </c>
      <c r="D14" s="272" t="s">
        <v>22</v>
      </c>
      <c r="E14" s="272" t="s">
        <v>36</v>
      </c>
      <c r="F14" s="272"/>
      <c r="G14" s="272"/>
      <c r="H14" s="272" t="s">
        <v>37</v>
      </c>
    </row>
    <row r="15" spans="1:8" s="28" customFormat="1" ht="53.25" customHeight="1">
      <c r="A15" s="272"/>
      <c r="B15" s="272"/>
      <c r="C15" s="272"/>
      <c r="D15" s="272"/>
      <c r="E15" s="82" t="s">
        <v>38</v>
      </c>
      <c r="F15" s="82" t="s">
        <v>39</v>
      </c>
      <c r="G15" s="82" t="s">
        <v>40</v>
      </c>
      <c r="H15" s="272"/>
    </row>
    <row r="16" spans="1:8" s="31" customFormat="1" ht="18.75" customHeight="1">
      <c r="A16" s="87"/>
      <c r="B16" s="87"/>
      <c r="C16" s="106" t="s">
        <v>41</v>
      </c>
      <c r="D16" s="88"/>
      <c r="E16" s="88"/>
      <c r="F16" s="88"/>
      <c r="G16" s="88"/>
      <c r="H16" s="88"/>
    </row>
    <row r="17" spans="1:8" s="32" customFormat="1" ht="18.75" customHeight="1">
      <c r="A17" s="89">
        <v>1</v>
      </c>
      <c r="B17" s="89"/>
      <c r="C17" s="90" t="s">
        <v>9</v>
      </c>
      <c r="D17" s="91"/>
      <c r="E17" s="91"/>
      <c r="F17" s="91"/>
      <c r="G17" s="91"/>
      <c r="H17" s="91"/>
    </row>
    <row r="18" spans="1:8" s="32" customFormat="1" ht="18.75" customHeight="1">
      <c r="A18" s="89">
        <v>2</v>
      </c>
      <c r="B18" s="89"/>
      <c r="C18" s="90" t="s">
        <v>75</v>
      </c>
      <c r="D18" s="91"/>
      <c r="E18" s="91"/>
      <c r="F18" s="91"/>
      <c r="G18" s="91"/>
      <c r="H18" s="91"/>
    </row>
    <row r="19" spans="1:8" s="32" customFormat="1" ht="18.75" customHeight="1">
      <c r="A19" s="89">
        <v>3</v>
      </c>
      <c r="B19" s="89"/>
      <c r="C19" s="90" t="s">
        <v>134</v>
      </c>
      <c r="D19" s="91"/>
      <c r="E19" s="91"/>
      <c r="F19" s="91"/>
      <c r="G19" s="91"/>
      <c r="H19" s="91"/>
    </row>
    <row r="20" spans="1:8" s="32" customFormat="1" ht="18.75" customHeight="1">
      <c r="A20" s="89">
        <v>4</v>
      </c>
      <c r="B20" s="89"/>
      <c r="C20" s="90" t="s">
        <v>147</v>
      </c>
      <c r="D20" s="91"/>
      <c r="E20" s="91"/>
      <c r="F20" s="91"/>
      <c r="G20" s="91"/>
      <c r="H20" s="91"/>
    </row>
    <row r="21" spans="1:8" s="32" customFormat="1" ht="18.75" customHeight="1">
      <c r="A21" s="89">
        <v>5</v>
      </c>
      <c r="B21" s="89"/>
      <c r="C21" s="90" t="s">
        <v>73</v>
      </c>
      <c r="D21" s="91"/>
      <c r="E21" s="91"/>
      <c r="F21" s="91"/>
      <c r="G21" s="91"/>
      <c r="H21" s="91"/>
    </row>
    <row r="22" spans="1:8" s="32" customFormat="1" ht="28.5">
      <c r="A22" s="89">
        <v>6</v>
      </c>
      <c r="B22" s="89"/>
      <c r="C22" s="90" t="s">
        <v>195</v>
      </c>
      <c r="D22" s="159"/>
      <c r="E22" s="91"/>
      <c r="F22" s="91"/>
      <c r="G22" s="91"/>
      <c r="H22" s="91"/>
    </row>
    <row r="23" spans="1:8" s="32" customFormat="1" ht="18" customHeight="1">
      <c r="A23" s="130"/>
      <c r="B23" s="130"/>
      <c r="C23" s="131"/>
      <c r="D23" s="132"/>
      <c r="E23" s="132"/>
      <c r="F23" s="132"/>
      <c r="G23" s="132"/>
      <c r="H23" s="132"/>
    </row>
    <row r="24" spans="1:8" s="134" customFormat="1" ht="18" customHeight="1">
      <c r="A24" s="278" t="s">
        <v>42</v>
      </c>
      <c r="B24" s="278"/>
      <c r="C24" s="278"/>
      <c r="D24" s="133">
        <f>SUM(D16:D23)</f>
        <v>0</v>
      </c>
      <c r="E24" s="133">
        <f>SUM(E16:E23)</f>
        <v>0</v>
      </c>
      <c r="F24" s="133">
        <f>SUM(F16:F23)</f>
        <v>0</v>
      </c>
      <c r="G24" s="133">
        <f>SUM(G16:G23)</f>
        <v>0</v>
      </c>
      <c r="H24" s="133">
        <f>SUM(H16:H23)</f>
        <v>0</v>
      </c>
    </row>
    <row r="25" spans="1:8" s="137" customFormat="1" ht="18" customHeight="1">
      <c r="A25" s="277" t="s">
        <v>162</v>
      </c>
      <c r="B25" s="277"/>
      <c r="C25" s="277"/>
      <c r="D25" s="135"/>
      <c r="E25" s="136"/>
      <c r="F25" s="136"/>
      <c r="G25" s="136"/>
      <c r="H25" s="136"/>
    </row>
    <row r="26" spans="1:8" s="137" customFormat="1" ht="18" customHeight="1">
      <c r="A26" s="274" t="s">
        <v>167</v>
      </c>
      <c r="B26" s="274"/>
      <c r="C26" s="274"/>
      <c r="D26" s="135"/>
      <c r="E26" s="136"/>
      <c r="F26" s="136"/>
      <c r="G26" s="136"/>
      <c r="H26" s="136"/>
    </row>
    <row r="27" spans="1:8" s="137" customFormat="1" ht="18" customHeight="1">
      <c r="A27" s="270" t="s">
        <v>163</v>
      </c>
      <c r="B27" s="270"/>
      <c r="C27" s="270"/>
      <c r="D27" s="138"/>
      <c r="E27" s="136"/>
      <c r="F27" s="136"/>
      <c r="G27" s="136"/>
      <c r="H27" s="136"/>
    </row>
    <row r="28" spans="1:8" s="137" customFormat="1" ht="18" customHeight="1">
      <c r="A28" s="270" t="s">
        <v>43</v>
      </c>
      <c r="B28" s="270"/>
      <c r="C28" s="270"/>
      <c r="D28" s="138"/>
      <c r="E28" s="136"/>
      <c r="F28" s="136"/>
      <c r="G28" s="136"/>
      <c r="H28" s="136"/>
    </row>
    <row r="29" spans="1:8" s="137" customFormat="1" ht="18" customHeight="1">
      <c r="A29" s="271" t="s">
        <v>42</v>
      </c>
      <c r="B29" s="271"/>
      <c r="C29" s="271"/>
      <c r="D29" s="139">
        <f>ROUND(SUM(D24:D28),2)</f>
        <v>0</v>
      </c>
      <c r="E29" s="140"/>
      <c r="F29" s="141"/>
      <c r="G29" s="136"/>
      <c r="H29" s="136"/>
    </row>
    <row r="30" spans="1:8" s="144" customFormat="1" ht="13.5" customHeight="1">
      <c r="A30" s="142"/>
      <c r="B30" s="142"/>
      <c r="C30" s="143"/>
      <c r="D30" s="143"/>
      <c r="E30" s="142"/>
      <c r="F30" s="142"/>
      <c r="G30" s="142"/>
      <c r="H30" s="142"/>
    </row>
    <row r="31" spans="1:8" s="146" customFormat="1" ht="18" customHeight="1">
      <c r="A31" s="273" t="s">
        <v>165</v>
      </c>
      <c r="B31" s="273"/>
      <c r="C31" s="273"/>
      <c r="D31" s="273"/>
      <c r="E31" s="273"/>
      <c r="F31" s="273"/>
      <c r="G31" s="273"/>
      <c r="H31" s="273"/>
    </row>
    <row r="32" spans="1:8" s="146" customFormat="1" ht="15.75" customHeight="1">
      <c r="A32" s="269" t="s">
        <v>164</v>
      </c>
      <c r="B32" s="269"/>
      <c r="C32" s="269"/>
      <c r="D32" s="147"/>
      <c r="E32" s="148"/>
      <c r="F32" s="148"/>
      <c r="G32" s="148"/>
      <c r="H32" s="148"/>
    </row>
    <row r="33" spans="1:8" s="146" customFormat="1" ht="11.25" customHeight="1">
      <c r="A33" s="145"/>
      <c r="B33" s="145"/>
      <c r="C33" s="145"/>
      <c r="D33" s="147"/>
      <c r="E33" s="148"/>
      <c r="F33" s="148"/>
      <c r="G33" s="148"/>
      <c r="H33" s="148"/>
    </row>
    <row r="34" s="134" customFormat="1" ht="12.75"/>
    <row r="35" s="134" customFormat="1" ht="12.75"/>
    <row r="36" s="134" customFormat="1" ht="12.75"/>
  </sheetData>
  <sheetProtection selectLockedCells="1" selectUnlockedCells="1"/>
  <mergeCells count="24">
    <mergeCell ref="A12:D12"/>
    <mergeCell ref="A2:H2"/>
    <mergeCell ref="A25:C25"/>
    <mergeCell ref="A24:C24"/>
    <mergeCell ref="H14:H15"/>
    <mergeCell ref="A14:A15"/>
    <mergeCell ref="A8:H8"/>
    <mergeCell ref="A10:C10"/>
    <mergeCell ref="A11:C11"/>
    <mergeCell ref="A32:C32"/>
    <mergeCell ref="A28:C28"/>
    <mergeCell ref="A29:C29"/>
    <mergeCell ref="C14:C15"/>
    <mergeCell ref="A27:C27"/>
    <mergeCell ref="A31:H31"/>
    <mergeCell ref="D14:D15"/>
    <mergeCell ref="A26:C26"/>
    <mergeCell ref="E14:G14"/>
    <mergeCell ref="B14:B15"/>
    <mergeCell ref="A1:H1"/>
    <mergeCell ref="A3:H3"/>
    <mergeCell ref="A6:H6"/>
    <mergeCell ref="A7:H7"/>
    <mergeCell ref="A5:H5"/>
  </mergeCells>
  <printOptions/>
  <pageMargins left="0.25" right="0.25" top="1" bottom="0.75" header="0.3" footer="0.3"/>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CabN22</cp:lastModifiedBy>
  <cp:lastPrinted>2011-08-03T12:43:56Z</cp:lastPrinted>
  <dcterms:created xsi:type="dcterms:W3CDTF">2011-01-22T08:24:17Z</dcterms:created>
  <dcterms:modified xsi:type="dcterms:W3CDTF">2011-09-26T12:38:56Z</dcterms:modified>
  <cp:category/>
  <cp:version/>
  <cp:contentType/>
  <cp:contentStatus/>
</cp:coreProperties>
</file>